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CC33" lockStructure="1" lockWindows="1"/>
  <bookViews>
    <workbookView xWindow="0" yWindow="48" windowWidth="15120" windowHeight="5460"/>
  </bookViews>
  <sheets>
    <sheet name="Tariff_Calculator" sheetId="1" r:id="rId1"/>
    <sheet name="Fees" sheetId="4" r:id="rId2"/>
    <sheet name="Munka2" sheetId="2" state="hidden" r:id="rId3"/>
  </sheet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9" i="1" l="1"/>
  <c r="T4" i="2" l="1"/>
  <c r="G17" i="1" s="1"/>
  <c r="T5" i="2"/>
  <c r="G18" i="1" s="1"/>
  <c r="T6" i="2"/>
  <c r="G19" i="1" s="1"/>
  <c r="T7" i="2"/>
  <c r="G20" i="1" s="1"/>
  <c r="T8" i="2"/>
  <c r="G21" i="1" s="1"/>
  <c r="T9" i="2"/>
  <c r="G22" i="1" s="1"/>
  <c r="T10" i="2"/>
  <c r="G23" i="1" s="1"/>
  <c r="T11" i="2"/>
  <c r="G24" i="1" s="1"/>
  <c r="T12" i="2"/>
  <c r="G25" i="1" s="1"/>
  <c r="T13" i="2"/>
  <c r="G26" i="1" s="1"/>
  <c r="T14" i="2"/>
  <c r="G27" i="1" s="1"/>
  <c r="T3" i="2"/>
  <c r="G16" i="1" s="1"/>
  <c r="Q4" i="2"/>
  <c r="B17" i="1" s="1"/>
  <c r="Q5" i="2"/>
  <c r="B18" i="1" s="1"/>
  <c r="Q6" i="2"/>
  <c r="B19" i="1" s="1"/>
  <c r="Q7" i="2"/>
  <c r="B20" i="1" s="1"/>
  <c r="Q8" i="2"/>
  <c r="B21" i="1" s="1"/>
  <c r="Q9" i="2"/>
  <c r="B22" i="1" s="1"/>
  <c r="Q10" i="2"/>
  <c r="B23" i="1" s="1"/>
  <c r="Q11" i="2"/>
  <c r="B24" i="1" s="1"/>
  <c r="Q12" i="2"/>
  <c r="B25" i="1" s="1"/>
  <c r="Q13" i="2"/>
  <c r="B26" i="1" s="1"/>
  <c r="Q14" i="2"/>
  <c r="B27" i="1" s="1"/>
  <c r="Q3" i="2"/>
  <c r="B16" i="1" s="1"/>
  <c r="E14" i="2"/>
  <c r="E15" i="2"/>
  <c r="D9" i="1"/>
  <c r="C9" i="1"/>
  <c r="I24" i="1" s="1"/>
  <c r="B9" i="1"/>
  <c r="J6" i="2"/>
  <c r="G12" i="1" s="1"/>
  <c r="J5" i="2"/>
  <c r="G11" i="1" s="1"/>
  <c r="J4" i="2"/>
  <c r="G10" i="1" s="1"/>
  <c r="J3" i="2"/>
  <c r="G9" i="1" s="1"/>
  <c r="C27" i="1" l="1"/>
  <c r="H11" i="1"/>
  <c r="C18" i="1"/>
  <c r="C16" i="1"/>
  <c r="H19" i="1"/>
  <c r="H18" i="1"/>
  <c r="C23" i="1"/>
  <c r="C22" i="1"/>
  <c r="H12" i="1"/>
  <c r="C24" i="1"/>
  <c r="C20" i="1"/>
  <c r="H16" i="1"/>
  <c r="H24" i="1"/>
  <c r="H20" i="1"/>
  <c r="H23" i="1"/>
  <c r="H26" i="1"/>
  <c r="C19" i="1"/>
  <c r="H9" i="1"/>
  <c r="I16" i="1"/>
  <c r="I19" i="1"/>
  <c r="I17" i="1"/>
  <c r="D21" i="1"/>
  <c r="D26" i="1"/>
  <c r="I12" i="1"/>
  <c r="H22" i="1"/>
  <c r="C26" i="1"/>
  <c r="H27" i="1"/>
  <c r="C21" i="1"/>
  <c r="H10" i="1"/>
  <c r="D23" i="1"/>
  <c r="C25" i="1"/>
  <c r="C17" i="1"/>
  <c r="H25" i="1"/>
  <c r="H21" i="1"/>
  <c r="H17" i="1"/>
  <c r="I10" i="1"/>
  <c r="D16" i="1"/>
  <c r="D20" i="1"/>
  <c r="I18" i="1"/>
  <c r="I11" i="1"/>
  <c r="I9" i="1"/>
  <c r="D24" i="1"/>
  <c r="I27" i="1"/>
  <c r="I23" i="1"/>
  <c r="D19" i="1"/>
  <c r="I26" i="1"/>
  <c r="D22" i="1"/>
  <c r="I22" i="1"/>
  <c r="D27" i="1"/>
  <c r="D18" i="1"/>
  <c r="I20" i="1"/>
  <c r="D25" i="1"/>
  <c r="I25" i="1"/>
  <c r="D17" i="1"/>
  <c r="I21" i="1"/>
</calcChain>
</file>

<file path=xl/sharedStrings.xml><?xml version="1.0" encoding="utf-8"?>
<sst xmlns="http://schemas.openxmlformats.org/spreadsheetml/2006/main" count="263" uniqueCount="94">
  <si>
    <t>kWh/h</t>
  </si>
  <si>
    <t>Éves/Yearly</t>
  </si>
  <si>
    <t>Nem megszakítható/Firm</t>
  </si>
  <si>
    <t>Megszakítható/Interruptible</t>
  </si>
  <si>
    <t>Szezonális/Seasonal</t>
  </si>
  <si>
    <t>Backhaul</t>
  </si>
  <si>
    <t>Q1</t>
  </si>
  <si>
    <t>Q2</t>
  </si>
  <si>
    <t>Q3</t>
  </si>
  <si>
    <t>Q4</t>
  </si>
  <si>
    <t>Negyedéves/Quarterly</t>
  </si>
  <si>
    <t>HUF/kWh/h/period</t>
  </si>
  <si>
    <t>Havi/Monthly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</si>
  <si>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</si>
  <si>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</si>
  <si>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</si>
  <si>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</si>
  <si>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</si>
  <si>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</si>
  <si>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</si>
  <si>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</si>
  <si>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</si>
  <si>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OKT</t>
  </si>
  <si>
    <t>NOV</t>
  </si>
  <si>
    <t>DEC</t>
  </si>
  <si>
    <t>Napi,napon belüli/Day-ahead,withinday</t>
  </si>
  <si>
    <t>Kapacitásdíj:</t>
  </si>
  <si>
    <t>Hazai</t>
  </si>
  <si>
    <t>keverő</t>
  </si>
  <si>
    <t>import</t>
  </si>
  <si>
    <t>termelés</t>
  </si>
  <si>
    <t>tároló entry</t>
  </si>
  <si>
    <t>kiskundorozsma</t>
  </si>
  <si>
    <t>Csanádpalota</t>
  </si>
  <si>
    <t>Szorzók:</t>
  </si>
  <si>
    <t>Negyedéves 1</t>
  </si>
  <si>
    <t>Negyedéves 2</t>
  </si>
  <si>
    <t>Havi 1</t>
  </si>
  <si>
    <t>Havi 2</t>
  </si>
  <si>
    <t>Napi/napon belüli 1</t>
  </si>
  <si>
    <t>szorzó negyedéves</t>
  </si>
  <si>
    <t>havi</t>
  </si>
  <si>
    <t>napi</t>
  </si>
  <si>
    <t>BH díj</t>
  </si>
  <si>
    <t>BH kat</t>
  </si>
  <si>
    <t>BH1</t>
  </si>
  <si>
    <t>BH2</t>
  </si>
  <si>
    <t>N/A</t>
  </si>
  <si>
    <t>SZEZ1</t>
  </si>
  <si>
    <t>SZEZ2</t>
  </si>
  <si>
    <t>Szezonális kat</t>
  </si>
  <si>
    <t>Mosonmagyaróvár (AT&gt;HU)</t>
  </si>
  <si>
    <t>Drávaszerdahely (CR&gt;HU)</t>
  </si>
  <si>
    <t>Drávaszerdahely (HU&gt;CR)</t>
  </si>
  <si>
    <t>Beregdaróc 1400 (UA&gt;HU)</t>
  </si>
  <si>
    <t>Beregdaróc 800 (HU&gt;UA)</t>
  </si>
  <si>
    <t>Termelés/Production</t>
  </si>
  <si>
    <t>Keverőkör/Blending</t>
  </si>
  <si>
    <t>Kiskundorozsma (HU&gt;RS)</t>
  </si>
  <si>
    <t>Csanádpalota (RO&gt;HU)</t>
  </si>
  <si>
    <t>Csanádpalota (HU&gt;RO)</t>
  </si>
  <si>
    <t>Szorzó kat</t>
  </si>
  <si>
    <t>Negyedév/Quarter</t>
  </si>
  <si>
    <t>Hónap/Month</t>
  </si>
  <si>
    <t>Q1 (Okt-Dec)</t>
  </si>
  <si>
    <t>Q2 (Jan-Mar)</t>
  </si>
  <si>
    <t>Q3 (Apr-Jun)</t>
  </si>
  <si>
    <t>Q4 (Jul-Sep)</t>
  </si>
  <si>
    <t>Hálózati pont/Network point</t>
  </si>
  <si>
    <t>Kapacitásigény/Capacity request</t>
  </si>
  <si>
    <t>Kérjük töltse ki a lenti zöld cellákat / Please fill in the below green cells</t>
  </si>
  <si>
    <t>Kapacitásdíj egység/Capacity fee unit is</t>
  </si>
  <si>
    <t>Ft/kWh/h/időszak    /</t>
  </si>
  <si>
    <t>Firm kat</t>
  </si>
  <si>
    <t>FIRM1</t>
  </si>
  <si>
    <t>FIRM2</t>
  </si>
  <si>
    <t>UGS entry (UGS&gt;TSO)</t>
  </si>
  <si>
    <t>UGS exit (TSO&gt;UGS)</t>
  </si>
  <si>
    <t>Hazai kiadás/Domestic exit</t>
  </si>
  <si>
    <t>Kapacitásdíj/Capacity fee</t>
  </si>
  <si>
    <t>Szorzó kat. / Multiplier cat.</t>
  </si>
  <si>
    <t>Physical</t>
  </si>
  <si>
    <t>Szorzók/Multipliers:</t>
  </si>
  <si>
    <t>Negyedéves/Quarterly 1</t>
  </si>
  <si>
    <t>Negyedéves/Quarterly 2</t>
  </si>
  <si>
    <t>Havi/Monthly 1</t>
  </si>
  <si>
    <t>Havi/Monthly 2</t>
  </si>
  <si>
    <t>Napi/napon belüli / Daily/Within-a-day 1</t>
  </si>
  <si>
    <t>Napi/napon belüli / Daily/Within-a-day 2</t>
  </si>
  <si>
    <t>HUF/kWh/h/év(year)</t>
  </si>
  <si>
    <t>Algyő entry (RO&gt;HU)</t>
  </si>
  <si>
    <t>Algyő exit (HU&gt;RO)</t>
  </si>
  <si>
    <t>A kapacitásdíjak 2018.10.01-től érvényesek/Capacity fees are valid from 01.10.2018</t>
  </si>
  <si>
    <t>Ellentétes irány/Reverse flow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</si>
</sst>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F_t_-;\-* #,##0.00\ _F_t_-;_-* &quot;-&quot;??\ _F_t_-;_-@_-"/>
    <numFmt numFmtId="164" formatCode="_-* #,##0\ _F_t_-;\-* #,##0\ _F_t_-;_-* &quot;-&quot;??\ _F_t_-;_-@_-"/>
    <numFmt numFmtId="165" formatCode="_-* #,##0.0000\ _F_t_-;\-* #,##0.0000\ _F_t_-;_-* &quot;-&quot;??\ _F_t_-;_-@_-"/>
    <numFmt numFmtId="166" formatCode="_-* #,##0.000000\ _F_t_-;\-* #,##0.000000\ _F_t_-;_-* &quot;-&quot;??\ _F_t_-;_-@_-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2"/>
      <color theme="0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61">
    <xf numFmtId="0" fontId="0" fillId="0" borderId="0" xfId="0"/>
    <xf numFmtId="0" fontId="0" fillId="0" borderId="1" xfId="0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9" fontId="1" fillId="0" borderId="1" xfId="1" applyFont="1" applyBorder="1"/>
    <xf numFmtId="9" fontId="0" fillId="0" borderId="1" xfId="0" applyNumberFormat="1" applyBorder="1"/>
    <xf numFmtId="10" fontId="1" fillId="0" borderId="1" xfId="1" applyNumberFormat="1" applyFont="1" applyBorder="1"/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/>
    <xf numFmtId="0" fontId="2" fillId="3" borderId="1" xfId="0" applyFont="1" applyFill="1" applyBorder="1" applyAlignment="1">
      <alignment horizontal="center"/>
    </xf>
    <xf numFmtId="43" fontId="2" fillId="3" borderId="1" xfId="2" applyFont="1" applyFill="1" applyBorder="1"/>
    <xf numFmtId="43" fontId="2" fillId="3" borderId="1" xfId="2" applyFont="1" applyFill="1" applyBorder="1" applyAlignment="1">
      <alignment horizontal="right"/>
    </xf>
    <xf numFmtId="0" fontId="5" fillId="2" borderId="1" xfId="0" applyFont="1" applyFill="1" applyBorder="1"/>
    <xf numFmtId="0" fontId="2" fillId="5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3" borderId="1" xfId="0" applyFont="1" applyFill="1" applyBorder="1" applyAlignment="1"/>
    <xf numFmtId="0" fontId="2" fillId="5" borderId="1" xfId="0" applyFont="1" applyFill="1" applyBorder="1" applyAlignment="1"/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5" fillId="2" borderId="0" xfId="0" applyFont="1" applyFill="1"/>
    <xf numFmtId="0" fontId="8" fillId="2" borderId="1" xfId="0" applyFont="1" applyFill="1" applyBorder="1"/>
    <xf numFmtId="0" fontId="8" fillId="2" borderId="1" xfId="0" applyFont="1" applyFill="1" applyBorder="1" applyAlignment="1">
      <alignment horizontal="center"/>
    </xf>
    <xf numFmtId="0" fontId="2" fillId="3" borderId="1" xfId="0" applyFont="1" applyFill="1" applyBorder="1"/>
    <xf numFmtId="9" fontId="0" fillId="3" borderId="1" xfId="0" applyNumberFormat="1" applyFill="1" applyBorder="1"/>
    <xf numFmtId="0" fontId="2" fillId="5" borderId="1" xfId="0" applyFont="1" applyFill="1" applyBorder="1"/>
    <xf numFmtId="9" fontId="0" fillId="5" borderId="1" xfId="0" applyNumberFormat="1" applyFill="1" applyBorder="1"/>
    <xf numFmtId="10" fontId="1" fillId="3" borderId="1" xfId="1" applyNumberFormat="1" applyFont="1" applyFill="1" applyBorder="1"/>
    <xf numFmtId="9" fontId="1" fillId="5" borderId="1" xfId="1" applyFont="1" applyFill="1" applyBorder="1"/>
    <xf numFmtId="10" fontId="1" fillId="5" borderId="1" xfId="1" applyNumberFormat="1" applyFont="1" applyFill="1" applyBorder="1"/>
    <xf numFmtId="43" fontId="0" fillId="0" borderId="0" xfId="0" applyNumberFormat="1" applyAlignment="1">
      <alignment horizontal="center"/>
    </xf>
    <xf numFmtId="0" fontId="4" fillId="4" borderId="1" xfId="0" applyFont="1" applyFill="1" applyBorder="1" applyAlignment="1" applyProtection="1">
      <alignment horizontal="right" vertical="center"/>
      <protection locked="0"/>
    </xf>
    <xf numFmtId="164" fontId="6" fillId="4" borderId="1" xfId="2" applyNumberFormat="1" applyFont="1" applyFill="1" applyBorder="1" applyAlignment="1" applyProtection="1">
      <alignment horizontal="right"/>
      <protection locked="0"/>
    </xf>
    <xf numFmtId="0" fontId="9" fillId="0" borderId="0" xfId="0" applyFont="1"/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165" fontId="2" fillId="3" borderId="1" xfId="2" applyNumberFormat="1" applyFont="1" applyFill="1" applyBorder="1" applyAlignment="1">
      <alignment horizontal="right"/>
    </xf>
    <xf numFmtId="165" fontId="2" fillId="3" borderId="1" xfId="2" applyNumberFormat="1" applyFont="1" applyFill="1" applyBorder="1"/>
    <xf numFmtId="165" fontId="2" fillId="5" borderId="1" xfId="2" applyNumberFormat="1" applyFont="1" applyFill="1" applyBorder="1" applyAlignment="1">
      <alignment horizontal="right"/>
    </xf>
    <xf numFmtId="165" fontId="2" fillId="5" borderId="1" xfId="2" applyNumberFormat="1" applyFont="1" applyFill="1" applyBorder="1"/>
    <xf numFmtId="166" fontId="2" fillId="3" borderId="1" xfId="2" applyNumberFormat="1" applyFont="1" applyFill="1" applyBorder="1" applyAlignment="1">
      <alignment horizontal="right"/>
    </xf>
    <xf numFmtId="166" fontId="2" fillId="3" borderId="1" xfId="2" applyNumberFormat="1" applyFont="1" applyFill="1" applyBorder="1"/>
    <xf numFmtId="166" fontId="2" fillId="5" borderId="1" xfId="2" applyNumberFormat="1" applyFont="1" applyFill="1" applyBorder="1" applyAlignment="1">
      <alignment horizontal="right"/>
    </xf>
    <xf numFmtId="166" fontId="2" fillId="5" borderId="1" xfId="2" applyNumberFormat="1" applyFont="1" applyFill="1" applyBorder="1"/>
    <xf numFmtId="0" fontId="0" fillId="0" borderId="0" xfId="0" applyAlignment="1">
      <alignment horizontal="center"/>
    </xf>
    <xf numFmtId="0" fontId="5" fillId="2" borderId="1" xfId="0" applyFont="1" applyFill="1" applyBorder="1" applyAlignment="1">
      <alignment horizontal="center"/>
    </xf>
    <xf numFmtId="0" fontId="4" fillId="6" borderId="3" xfId="0" applyFont="1" applyFill="1" applyBorder="1" applyAlignment="1">
      <alignment horizontal="center"/>
    </xf>
    <xf numFmtId="0" fontId="4" fillId="6" borderId="4" xfId="0" applyFont="1" applyFill="1" applyBorder="1" applyAlignment="1">
      <alignment horizontal="center"/>
    </xf>
    <xf numFmtId="0" fontId="4" fillId="6" borderId="2" xfId="0" applyFon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5" fillId="2" borderId="6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5" fillId="2" borderId="9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3">
    <cellStyle name="Ezres" xfId="2" builtinId="3"/>
    <cellStyle name="Normál" xfId="0" builtinId="0"/>
    <cellStyle name="Százalék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windowProtection="1" showGridLines="0" tabSelected="1" zoomScale="90" zoomScaleNormal="90" workbookViewId="0">
      <selection activeCell="B3" sqref="B3"/>
    </sheetView>
  </sheetViews>
  <sheetFormatPr defaultRowHeight="14.4" x14ac:dyDescent="0.3"/>
  <cols>
    <col min="1" max="1" width="40" bestFit="1" customWidth="1"/>
    <col min="2" max="2" width="33.109375" bestFit="1" customWidth="1"/>
    <col min="3" max="3" width="26.88671875" bestFit="1" customWidth="1"/>
    <col min="4" max="4" width="27.6640625" customWidth="1"/>
    <col min="5" max="5" width="1.88671875" customWidth="1"/>
    <col min="6" max="6" width="22.44140625" customWidth="1"/>
    <col min="7" max="7" width="23.88671875" bestFit="1" customWidth="1"/>
    <col min="8" max="8" width="26.88671875" bestFit="1" customWidth="1"/>
    <col min="9" max="9" width="31.6640625" customWidth="1"/>
    <col min="10" max="10" width="18" customWidth="1"/>
    <col min="12" max="12" width="21.6640625" bestFit="1" customWidth="1"/>
    <col min="13" max="13" width="24.109375" bestFit="1" customWidth="1"/>
    <col min="14" max="14" width="14" customWidth="1"/>
  </cols>
  <sheetData>
    <row r="1" spans="1:13" ht="18" x14ac:dyDescent="0.35">
      <c r="A1" s="48" t="s">
        <v>70</v>
      </c>
      <c r="B1" s="49"/>
      <c r="C1" s="50"/>
    </row>
    <row r="2" spans="1:13" ht="18" x14ac:dyDescent="0.35">
      <c r="A2" s="12" t="s">
        <v>68</v>
      </c>
      <c r="B2" s="33" t="s">
        <v>51</v>
      </c>
    </row>
    <row r="3" spans="1:13" ht="18" x14ac:dyDescent="0.35">
      <c r="A3" s="12" t="s">
        <v>69</v>
      </c>
      <c r="B3" s="34"/>
      <c r="C3" s="12" t="s">
        <v>0</v>
      </c>
    </row>
    <row r="4" spans="1:13" ht="7.5" customHeight="1" x14ac:dyDescent="0.25"/>
    <row r="5" spans="1:13" ht="18" x14ac:dyDescent="0.35">
      <c r="A5" s="47" t="s">
        <v>71</v>
      </c>
      <c r="B5" s="47"/>
      <c r="C5" s="12" t="s">
        <v>72</v>
      </c>
      <c r="D5" s="12" t="s">
        <v>11</v>
      </c>
    </row>
    <row r="6" spans="1:13" ht="9.75" customHeight="1" x14ac:dyDescent="0.25"/>
    <row r="7" spans="1:13" ht="18" x14ac:dyDescent="0.35">
      <c r="A7" s="47" t="s">
        <v>1</v>
      </c>
      <c r="B7" s="47"/>
      <c r="C7" s="47"/>
      <c r="D7" s="47"/>
      <c r="F7" s="47" t="s">
        <v>10</v>
      </c>
      <c r="G7" s="47"/>
      <c r="H7" s="47"/>
      <c r="I7" s="47"/>
      <c r="J7" s="46"/>
      <c r="K7" s="46"/>
      <c r="L7" s="46"/>
      <c r="M7" s="46"/>
    </row>
    <row r="8" spans="1:13" x14ac:dyDescent="0.3">
      <c r="A8" s="7" t="s">
        <v>2</v>
      </c>
      <c r="B8" s="7" t="s">
        <v>3</v>
      </c>
      <c r="C8" s="7" t="s">
        <v>93</v>
      </c>
      <c r="D8" s="7" t="s">
        <v>4</v>
      </c>
      <c r="F8" s="8" t="s">
        <v>62</v>
      </c>
      <c r="G8" s="7" t="s">
        <v>2</v>
      </c>
      <c r="H8" s="7" t="s">
        <v>3</v>
      </c>
      <c r="I8" s="7" t="s">
        <v>93</v>
      </c>
    </row>
    <row r="9" spans="1:13" ht="15" x14ac:dyDescent="0.25">
      <c r="A9" s="11">
        <f>IF(VLOOKUP($B$2,Munka2!$B$2:$H$17,7,0)="FIRM1",Tariff_Calculator!$B$3*VLOOKUP(Tariff_Calculator!B2,Munka2!$B$3:$F$17,2,0),"N/A")</f>
        <v>0</v>
      </c>
      <c r="B9" s="10">
        <f>VLOOKUP($B$2,Munka2!$B$3:$C$17,2,0)*$B$3</f>
        <v>0</v>
      </c>
      <c r="C9" s="11">
        <f>IF(VLOOKUP($B$2,Munka2!$B$2:$F$17,5,0)="BH1",Tariff_Calculator!$B$3*VLOOKUP(Tariff_Calculator!B2,Munka2!$B$3:$F$17,4,0),"N/A")</f>
        <v>0</v>
      </c>
      <c r="D9" s="11" t="str">
        <f>IF(VLOOKUP($B$2,Munka2!$B$2:$G$17,6,0)="SZEZ2",Tariff_Calculator!$B$3*VLOOKUP(Tariff_Calculator!B2,Munka2!$B$3:$G$17,2,0)*0.05,"N/A")</f>
        <v>N/A</v>
      </c>
      <c r="F9" s="9" t="s">
        <v>64</v>
      </c>
      <c r="G9" s="38">
        <f>IF(Tariff_Calculator!$A$9&lt;&gt;"N/A",Tariff_Calculator!$A$9*Munka2!J3,"N/A")</f>
        <v>0</v>
      </c>
      <c r="H9" s="39">
        <f>$B$9*Munka2!$J3</f>
        <v>0</v>
      </c>
      <c r="I9" s="38">
        <f>IF(Tariff_Calculator!$C$9&lt;&gt;"N/A",Tariff_Calculator!$C$9*Munka2!J3,"N/A")</f>
        <v>0</v>
      </c>
      <c r="J9" s="32"/>
    </row>
    <row r="10" spans="1:13" ht="15" x14ac:dyDescent="0.25">
      <c r="F10" s="13" t="s">
        <v>65</v>
      </c>
      <c r="G10" s="40">
        <f>IF(Tariff_Calculator!$A$9&lt;&gt;"N/A",Tariff_Calculator!$A$9*Munka2!J4,"N/A")</f>
        <v>0</v>
      </c>
      <c r="H10" s="41">
        <f>$B$9*Munka2!$J4</f>
        <v>0</v>
      </c>
      <c r="I10" s="40">
        <f>IF(Tariff_Calculator!$C$9&lt;&gt;"N/A",Tariff_Calculator!$C$9*Munka2!J4,"N/A")</f>
        <v>0</v>
      </c>
      <c r="J10" s="32"/>
    </row>
    <row r="11" spans="1:13" ht="15" x14ac:dyDescent="0.25">
      <c r="F11" s="9" t="s">
        <v>66</v>
      </c>
      <c r="G11" s="38">
        <f>IF(Tariff_Calculator!$A$9&lt;&gt;"N/A",Tariff_Calculator!$A$9*Munka2!J5,"N/A")</f>
        <v>0</v>
      </c>
      <c r="H11" s="39">
        <f>$B$9*Munka2!$J5</f>
        <v>0</v>
      </c>
      <c r="I11" s="38">
        <f>IF(Tariff_Calculator!$C$9&lt;&gt;"N/A",Tariff_Calculator!$C$9*Munka2!J5,"N/A")</f>
        <v>0</v>
      </c>
      <c r="J11" s="32"/>
    </row>
    <row r="12" spans="1:13" ht="15" x14ac:dyDescent="0.25">
      <c r="F12" s="13" t="s">
        <v>67</v>
      </c>
      <c r="G12" s="40">
        <f>IF(Tariff_Calculator!$A$9&lt;&gt;"N/A",Tariff_Calculator!$A$9*Munka2!J6,"N/A")</f>
        <v>0</v>
      </c>
      <c r="H12" s="41">
        <f>$B$9*Munka2!$J6</f>
        <v>0</v>
      </c>
      <c r="I12" s="40">
        <f>IF(Tariff_Calculator!$C$9&lt;&gt;"N/A",Tariff_Calculator!$C$9*Munka2!J6,"N/A")</f>
        <v>0</v>
      </c>
      <c r="J12" s="32"/>
    </row>
    <row r="13" spans="1:13" ht="6" customHeight="1" x14ac:dyDescent="0.25">
      <c r="J13" s="2"/>
    </row>
    <row r="14" spans="1:13" ht="18" x14ac:dyDescent="0.35">
      <c r="A14" s="47" t="s">
        <v>12</v>
      </c>
      <c r="B14" s="47"/>
      <c r="C14" s="47"/>
      <c r="D14" s="47"/>
      <c r="F14" s="47" t="s">
        <v>25</v>
      </c>
      <c r="G14" s="47"/>
      <c r="H14" s="47"/>
      <c r="I14" s="47"/>
      <c r="J14" s="2"/>
    </row>
    <row r="15" spans="1:13" x14ac:dyDescent="0.3">
      <c r="A15" s="7" t="s">
        <v>63</v>
      </c>
      <c r="B15" s="7" t="s">
        <v>2</v>
      </c>
      <c r="C15" s="7" t="s">
        <v>3</v>
      </c>
      <c r="D15" s="7" t="s">
        <v>93</v>
      </c>
      <c r="F15" s="7" t="s">
        <v>63</v>
      </c>
      <c r="G15" s="7" t="s">
        <v>2</v>
      </c>
      <c r="H15" s="7" t="s">
        <v>3</v>
      </c>
      <c r="I15" s="7" t="s">
        <v>93</v>
      </c>
      <c r="J15" s="2"/>
    </row>
    <row r="16" spans="1:13" ht="15" x14ac:dyDescent="0.25">
      <c r="A16" s="9" t="s">
        <v>13</v>
      </c>
      <c r="B16" s="38">
        <f>IF(Tariff_Calculator!$A$9&lt;&gt;"N/A",Tariff_Calculator!$A$9*Munka2!Q3,"N/A")</f>
        <v>0</v>
      </c>
      <c r="C16" s="39">
        <f>$B$9*Munka2!Q3</f>
        <v>0</v>
      </c>
      <c r="D16" s="38">
        <f>IF(Tariff_Calculator!$C$9&lt;&gt;"N/A",Tariff_Calculator!$C$9*Munka2!Q3,"N/A")</f>
        <v>0</v>
      </c>
      <c r="F16" s="9" t="s">
        <v>13</v>
      </c>
      <c r="G16" s="42">
        <f>IF(Tariff_Calculator!$A$9&lt;&gt;"N/A",Tariff_Calculator!$A$9*Munka2!T3,"N/A")</f>
        <v>0</v>
      </c>
      <c r="H16" s="43">
        <f>$B$9*Munka2!T3</f>
        <v>0</v>
      </c>
      <c r="I16" s="42">
        <f>IF(Tariff_Calculator!$C$9&lt;&gt;"N/A",Tariff_Calculator!$C$9*Munka2!T3,"N/A")</f>
        <v>0</v>
      </c>
      <c r="J16" s="2"/>
    </row>
    <row r="17" spans="1:10" ht="15" x14ac:dyDescent="0.25">
      <c r="A17" s="13" t="s">
        <v>14</v>
      </c>
      <c r="B17" s="40">
        <f>IF(Tariff_Calculator!$A$9&lt;&gt;"N/A",Tariff_Calculator!$A$9*Munka2!Q4,"N/A")</f>
        <v>0</v>
      </c>
      <c r="C17" s="41">
        <f>$B$9*Munka2!Q4</f>
        <v>0</v>
      </c>
      <c r="D17" s="40">
        <f>IF(Tariff_Calculator!$C$9&lt;&gt;"N/A",Tariff_Calculator!$C$9*Munka2!Q4,"N/A")</f>
        <v>0</v>
      </c>
      <c r="F17" s="13" t="s">
        <v>14</v>
      </c>
      <c r="G17" s="44">
        <f>IF(Tariff_Calculator!$A$9&lt;&gt;"N/A",Tariff_Calculator!$A$9*Munka2!T4,"N/A")</f>
        <v>0</v>
      </c>
      <c r="H17" s="45">
        <f>$B$9*Munka2!T4</f>
        <v>0</v>
      </c>
      <c r="I17" s="44">
        <f>IF(Tariff_Calculator!$C$9&lt;&gt;"N/A",Tariff_Calculator!$C$9*Munka2!T4,"N/A")</f>
        <v>0</v>
      </c>
      <c r="J17" s="2"/>
    </row>
    <row r="18" spans="1:10" ht="15" x14ac:dyDescent="0.25">
      <c r="A18" s="9" t="s">
        <v>15</v>
      </c>
      <c r="B18" s="38">
        <f>IF(Tariff_Calculator!$A$9&lt;&gt;"N/A",Tariff_Calculator!$A$9*Munka2!Q5,"N/A")</f>
        <v>0</v>
      </c>
      <c r="C18" s="39">
        <f>$B$9*Munka2!Q5</f>
        <v>0</v>
      </c>
      <c r="D18" s="38">
        <f>IF(Tariff_Calculator!$C$9&lt;&gt;"N/A",Tariff_Calculator!$C$9*Munka2!Q5,"N/A")</f>
        <v>0</v>
      </c>
      <c r="F18" s="9" t="s">
        <v>15</v>
      </c>
      <c r="G18" s="42">
        <f>IF(Tariff_Calculator!$A$9&lt;&gt;"N/A",Tariff_Calculator!$A$9*Munka2!T5,"N/A")</f>
        <v>0</v>
      </c>
      <c r="H18" s="43">
        <f>$B$9*Munka2!T5</f>
        <v>0</v>
      </c>
      <c r="I18" s="42">
        <f>IF(Tariff_Calculator!$C$9&lt;&gt;"N/A",Tariff_Calculator!$C$9*Munka2!T5,"N/A")</f>
        <v>0</v>
      </c>
      <c r="J18" s="2"/>
    </row>
    <row r="19" spans="1:10" ht="15" x14ac:dyDescent="0.25">
      <c r="A19" s="13" t="s">
        <v>16</v>
      </c>
      <c r="B19" s="40">
        <f>IF(Tariff_Calculator!$A$9&lt;&gt;"N/A",Tariff_Calculator!$A$9*Munka2!Q6,"N/A")</f>
        <v>0</v>
      </c>
      <c r="C19" s="41">
        <f>$B$9*Munka2!Q6</f>
        <v>0</v>
      </c>
      <c r="D19" s="40">
        <f>IF(Tariff_Calculator!$C$9&lt;&gt;"N/A",Tariff_Calculator!$C$9*Munka2!Q6,"N/A")</f>
        <v>0</v>
      </c>
      <c r="F19" s="13" t="s">
        <v>16</v>
      </c>
      <c r="G19" s="44">
        <f>IF(Tariff_Calculator!$A$9&lt;&gt;"N/A",Tariff_Calculator!$A$9*Munka2!T6,"N/A")</f>
        <v>0</v>
      </c>
      <c r="H19" s="45">
        <f>$B$9*Munka2!T6</f>
        <v>0</v>
      </c>
      <c r="I19" s="44">
        <f>IF(Tariff_Calculator!$C$9&lt;&gt;"N/A",Tariff_Calculator!$C$9*Munka2!T6,"N/A")</f>
        <v>0</v>
      </c>
      <c r="J19" s="2"/>
    </row>
    <row r="20" spans="1:10" ht="15" x14ac:dyDescent="0.25">
      <c r="A20" s="9" t="s">
        <v>17</v>
      </c>
      <c r="B20" s="38">
        <f>IF(Tariff_Calculator!$A$9&lt;&gt;"N/A",Tariff_Calculator!$A$9*Munka2!Q7,"N/A")</f>
        <v>0</v>
      </c>
      <c r="C20" s="39">
        <f>$B$9*Munka2!Q7</f>
        <v>0</v>
      </c>
      <c r="D20" s="38">
        <f>IF(Tariff_Calculator!$C$9&lt;&gt;"N/A",Tariff_Calculator!$C$9*Munka2!Q7,"N/A")</f>
        <v>0</v>
      </c>
      <c r="F20" s="9" t="s">
        <v>17</v>
      </c>
      <c r="G20" s="42">
        <f>IF(Tariff_Calculator!$A$9&lt;&gt;"N/A",Tariff_Calculator!$A$9*Munka2!T7,"N/A")</f>
        <v>0</v>
      </c>
      <c r="H20" s="43">
        <f>$B$9*Munka2!T7</f>
        <v>0</v>
      </c>
      <c r="I20" s="42">
        <f>IF(Tariff_Calculator!$C$9&lt;&gt;"N/A",Tariff_Calculator!$C$9*Munka2!T7,"N/A")</f>
        <v>0</v>
      </c>
    </row>
    <row r="21" spans="1:10" ht="15" x14ac:dyDescent="0.25">
      <c r="A21" s="13" t="s">
        <v>18</v>
      </c>
      <c r="B21" s="40">
        <f>IF(Tariff_Calculator!$A$9&lt;&gt;"N/A",Tariff_Calculator!$A$9*Munka2!Q8,"N/A")</f>
        <v>0</v>
      </c>
      <c r="C21" s="41">
        <f>$B$9*Munka2!Q8</f>
        <v>0</v>
      </c>
      <c r="D21" s="40">
        <f>IF(Tariff_Calculator!$C$9&lt;&gt;"N/A",Tariff_Calculator!$C$9*Munka2!Q8,"N/A")</f>
        <v>0</v>
      </c>
      <c r="F21" s="13" t="s">
        <v>18</v>
      </c>
      <c r="G21" s="44">
        <f>IF(Tariff_Calculator!$A$9&lt;&gt;"N/A",Tariff_Calculator!$A$9*Munka2!T8,"N/A")</f>
        <v>0</v>
      </c>
      <c r="H21" s="45">
        <f>$B$9*Munka2!T8</f>
        <v>0</v>
      </c>
      <c r="I21" s="44">
        <f>IF(Tariff_Calculator!$C$9&lt;&gt;"N/A",Tariff_Calculator!$C$9*Munka2!T8,"N/A")</f>
        <v>0</v>
      </c>
    </row>
    <row r="22" spans="1:10" ht="15" x14ac:dyDescent="0.25">
      <c r="A22" s="9" t="s">
        <v>19</v>
      </c>
      <c r="B22" s="38">
        <f>IF(Tariff_Calculator!$A$9&lt;&gt;"N/A",Tariff_Calculator!$A$9*Munka2!Q9,"N/A")</f>
        <v>0</v>
      </c>
      <c r="C22" s="39">
        <f>$B$9*Munka2!Q9</f>
        <v>0</v>
      </c>
      <c r="D22" s="38">
        <f>IF(Tariff_Calculator!$C$9&lt;&gt;"N/A",Tariff_Calculator!$C$9*Munka2!Q9,"N/A")</f>
        <v>0</v>
      </c>
      <c r="F22" s="9" t="s">
        <v>19</v>
      </c>
      <c r="G22" s="42">
        <f>IF(Tariff_Calculator!$A$9&lt;&gt;"N/A",Tariff_Calculator!$A$9*Munka2!T9,"N/A")</f>
        <v>0</v>
      </c>
      <c r="H22" s="43">
        <f>$B$9*Munka2!T9</f>
        <v>0</v>
      </c>
      <c r="I22" s="42">
        <f>IF(Tariff_Calculator!$C$9&lt;&gt;"N/A",Tariff_Calculator!$C$9*Munka2!T9,"N/A")</f>
        <v>0</v>
      </c>
    </row>
    <row r="23" spans="1:10" ht="15" x14ac:dyDescent="0.25">
      <c r="A23" s="13" t="s">
        <v>20</v>
      </c>
      <c r="B23" s="40">
        <f>IF(Tariff_Calculator!$A$9&lt;&gt;"N/A",Tariff_Calculator!$A$9*Munka2!Q10,"N/A")</f>
        <v>0</v>
      </c>
      <c r="C23" s="41">
        <f>$B$9*Munka2!Q10</f>
        <v>0</v>
      </c>
      <c r="D23" s="40">
        <f>IF(Tariff_Calculator!$C$9&lt;&gt;"N/A",Tariff_Calculator!$C$9*Munka2!Q10,"N/A")</f>
        <v>0</v>
      </c>
      <c r="F23" s="13" t="s">
        <v>20</v>
      </c>
      <c r="G23" s="44">
        <f>IF(Tariff_Calculator!$A$9&lt;&gt;"N/A",Tariff_Calculator!$A$9*Munka2!T10,"N/A")</f>
        <v>0</v>
      </c>
      <c r="H23" s="45">
        <f>$B$9*Munka2!T10</f>
        <v>0</v>
      </c>
      <c r="I23" s="44">
        <f>IF(Tariff_Calculator!$C$9&lt;&gt;"N/A",Tariff_Calculator!$C$9*Munka2!T10,"N/A")</f>
        <v>0</v>
      </c>
    </row>
    <row r="24" spans="1:10" ht="15" x14ac:dyDescent="0.25">
      <c r="A24" s="9" t="s">
        <v>21</v>
      </c>
      <c r="B24" s="38">
        <f>IF(Tariff_Calculator!$A$9&lt;&gt;"N/A",Tariff_Calculator!$A$9*Munka2!Q11,"N/A")</f>
        <v>0</v>
      </c>
      <c r="C24" s="39">
        <f>$B$9*Munka2!Q11</f>
        <v>0</v>
      </c>
      <c r="D24" s="38">
        <f>IF(Tariff_Calculator!$C$9&lt;&gt;"N/A",Tariff_Calculator!$C$9*Munka2!Q11,"N/A")</f>
        <v>0</v>
      </c>
      <c r="F24" s="9" t="s">
        <v>21</v>
      </c>
      <c r="G24" s="42">
        <f>IF(Tariff_Calculator!$A$9&lt;&gt;"N/A",Tariff_Calculator!$A$9*Munka2!T11,"N/A")</f>
        <v>0</v>
      </c>
      <c r="H24" s="43">
        <f>$B$9*Munka2!T11</f>
        <v>0</v>
      </c>
      <c r="I24" s="42">
        <f>IF(Tariff_Calculator!$C$9&lt;&gt;"N/A",Tariff_Calculator!$C$9*Munka2!T11,"N/A")</f>
        <v>0</v>
      </c>
    </row>
    <row r="25" spans="1:10" ht="15" x14ac:dyDescent="0.25">
      <c r="A25" s="13" t="s">
        <v>22</v>
      </c>
      <c r="B25" s="40">
        <f>IF(Tariff_Calculator!$A$9&lt;&gt;"N/A",Tariff_Calculator!$A$9*Munka2!Q12,"N/A")</f>
        <v>0</v>
      </c>
      <c r="C25" s="41">
        <f>$B$9*Munka2!Q12</f>
        <v>0</v>
      </c>
      <c r="D25" s="40">
        <f>IF(Tariff_Calculator!$C$9&lt;&gt;"N/A",Tariff_Calculator!$C$9*Munka2!Q12,"N/A")</f>
        <v>0</v>
      </c>
      <c r="F25" s="13" t="s">
        <v>22</v>
      </c>
      <c r="G25" s="44">
        <f>IF(Tariff_Calculator!$A$9&lt;&gt;"N/A",Tariff_Calculator!$A$9*Munka2!T12,"N/A")</f>
        <v>0</v>
      </c>
      <c r="H25" s="45">
        <f>$B$9*Munka2!T12</f>
        <v>0</v>
      </c>
      <c r="I25" s="44">
        <f>IF(Tariff_Calculator!$C$9&lt;&gt;"N/A",Tariff_Calculator!$C$9*Munka2!T12,"N/A")</f>
        <v>0</v>
      </c>
    </row>
    <row r="26" spans="1:10" ht="15" x14ac:dyDescent="0.25">
      <c r="A26" s="9" t="s">
        <v>23</v>
      </c>
      <c r="B26" s="38">
        <f>IF(Tariff_Calculator!$A$9&lt;&gt;"N/A",Tariff_Calculator!$A$9*Munka2!Q13,"N/A")</f>
        <v>0</v>
      </c>
      <c r="C26" s="39">
        <f>$B$9*Munka2!Q13</f>
        <v>0</v>
      </c>
      <c r="D26" s="38">
        <f>IF(Tariff_Calculator!$C$9&lt;&gt;"N/A",Tariff_Calculator!$C$9*Munka2!Q13,"N/A")</f>
        <v>0</v>
      </c>
      <c r="F26" s="9" t="s">
        <v>23</v>
      </c>
      <c r="G26" s="42">
        <f>IF(Tariff_Calculator!$A$9&lt;&gt;"N/A",Tariff_Calculator!$A$9*Munka2!T13,"N/A")</f>
        <v>0</v>
      </c>
      <c r="H26" s="43">
        <f>$B$9*Munka2!T13</f>
        <v>0</v>
      </c>
      <c r="I26" s="42">
        <f>IF(Tariff_Calculator!$C$9&lt;&gt;"N/A",Tariff_Calculator!$C$9*Munka2!T13,"N/A")</f>
        <v>0</v>
      </c>
    </row>
    <row r="27" spans="1:10" ht="15" x14ac:dyDescent="0.25">
      <c r="A27" s="13" t="s">
        <v>24</v>
      </c>
      <c r="B27" s="40">
        <f>IF(Tariff_Calculator!$A$9&lt;&gt;"N/A",Tariff_Calculator!$A$9*Munka2!Q14,"N/A")</f>
        <v>0</v>
      </c>
      <c r="C27" s="41">
        <f>$B$9*Munka2!Q14</f>
        <v>0</v>
      </c>
      <c r="D27" s="40">
        <f>IF(Tariff_Calculator!$C$9&lt;&gt;"N/A",Tariff_Calculator!$C$9*Munka2!Q14,"N/A")</f>
        <v>0</v>
      </c>
      <c r="F27" s="13" t="s">
        <v>24</v>
      </c>
      <c r="G27" s="44">
        <f>IF(Tariff_Calculator!$A$9&lt;&gt;"N/A",Tariff_Calculator!$A$9*Munka2!T14,"N/A")</f>
        <v>0</v>
      </c>
      <c r="H27" s="45">
        <f>$B$9*Munka2!T14</f>
        <v>0</v>
      </c>
      <c r="I27" s="44">
        <f>IF(Tariff_Calculator!$C$9&lt;&gt;"N/A",Tariff_Calculator!$C$9*Munka2!T14,"N/A")</f>
        <v>0</v>
      </c>
    </row>
    <row r="29" spans="1:10" x14ac:dyDescent="0.3">
      <c r="A29" s="35" t="s">
        <v>92</v>
      </c>
    </row>
  </sheetData>
  <sheetProtection password="CC33" sheet="1" objects="1" scenarios="1" selectLockedCells="1"/>
  <mergeCells count="7">
    <mergeCell ref="J7:M7"/>
    <mergeCell ref="A14:D14"/>
    <mergeCell ref="F14:I14"/>
    <mergeCell ref="A5:B5"/>
    <mergeCell ref="A1:C1"/>
    <mergeCell ref="A7:D7"/>
    <mergeCell ref="F7:I7"/>
  </mergeCells>
  <pageMargins left="0.7" right="0.7" top="0.75" bottom="0.75" header="0.3" footer="0.3"/>
  <pageSetup paperSize="9" scale="44" orientation="portrait" r:id="rId1"/>
  <colBreaks count="1" manualBreakCount="1">
    <brk id="9" max="1048575" man="1"/>
  </col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Munka2!$B$3:$B$17</xm:f>
          </x14:formula1>
          <xm:sqref>B2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32"/>
  <sheetViews>
    <sheetView windowProtection="1" workbookViewId="0">
      <selection activeCell="B37" sqref="B37"/>
    </sheetView>
  </sheetViews>
  <sheetFormatPr defaultRowHeight="14.4" x14ac:dyDescent="0.3"/>
  <cols>
    <col min="1" max="1" width="41.44140625" customWidth="1"/>
    <col min="2" max="2" width="15.6640625" customWidth="1"/>
    <col min="3" max="3" width="13.109375" customWidth="1"/>
    <col min="4" max="4" width="11.6640625" customWidth="1"/>
    <col min="5" max="5" width="12.33203125" customWidth="1"/>
    <col min="6" max="6" width="13" customWidth="1"/>
    <col min="7" max="7" width="13.33203125" customWidth="1"/>
    <col min="8" max="8" width="13.6640625" customWidth="1"/>
    <col min="9" max="9" width="12.109375" customWidth="1"/>
    <col min="10" max="10" width="13.44140625" customWidth="1"/>
    <col min="11" max="11" width="12.6640625" customWidth="1"/>
    <col min="12" max="12" width="11.88671875" customWidth="1"/>
    <col min="13" max="13" width="12" customWidth="1"/>
  </cols>
  <sheetData>
    <row r="3" spans="1:5" ht="18" x14ac:dyDescent="0.35">
      <c r="A3" s="58" t="s">
        <v>68</v>
      </c>
      <c r="B3" s="47" t="s">
        <v>79</v>
      </c>
      <c r="C3" s="47"/>
      <c r="D3" s="53" t="s">
        <v>80</v>
      </c>
      <c r="E3" s="54"/>
    </row>
    <row r="4" spans="1:5" ht="18" x14ac:dyDescent="0.35">
      <c r="A4" s="59"/>
      <c r="B4" s="47" t="s">
        <v>89</v>
      </c>
      <c r="C4" s="57"/>
      <c r="D4" s="55"/>
      <c r="E4" s="56"/>
    </row>
    <row r="5" spans="1:5" ht="18" x14ac:dyDescent="0.3">
      <c r="A5" s="60"/>
      <c r="B5" s="21" t="s">
        <v>81</v>
      </c>
      <c r="C5" s="21" t="s">
        <v>5</v>
      </c>
      <c r="D5" s="17"/>
      <c r="E5" s="18"/>
    </row>
    <row r="6" spans="1:5" x14ac:dyDescent="0.3">
      <c r="A6" s="15" t="s">
        <v>51</v>
      </c>
      <c r="B6" s="19">
        <v>1080.48</v>
      </c>
      <c r="C6" s="19">
        <v>513.39</v>
      </c>
      <c r="D6" s="52">
        <v>2</v>
      </c>
      <c r="E6" s="52">
        <v>2</v>
      </c>
    </row>
    <row r="7" spans="1:5" x14ac:dyDescent="0.3">
      <c r="A7" s="16" t="s">
        <v>54</v>
      </c>
      <c r="B7" s="20">
        <v>1080.48</v>
      </c>
      <c r="C7" s="20" t="s">
        <v>47</v>
      </c>
      <c r="D7" s="51">
        <v>2</v>
      </c>
      <c r="E7" s="51">
        <v>2</v>
      </c>
    </row>
    <row r="8" spans="1:5" x14ac:dyDescent="0.3">
      <c r="A8" s="15" t="s">
        <v>55</v>
      </c>
      <c r="B8" s="19">
        <v>513.39</v>
      </c>
      <c r="C8" s="19" t="s">
        <v>47</v>
      </c>
      <c r="D8" s="52">
        <v>2</v>
      </c>
      <c r="E8" s="52">
        <v>2</v>
      </c>
    </row>
    <row r="9" spans="1:5" x14ac:dyDescent="0.3">
      <c r="A9" s="16" t="s">
        <v>59</v>
      </c>
      <c r="B9" s="20">
        <v>708.24</v>
      </c>
      <c r="C9" s="20" t="s">
        <v>47</v>
      </c>
      <c r="D9" s="51">
        <v>2</v>
      </c>
      <c r="E9" s="51">
        <v>2</v>
      </c>
    </row>
    <row r="10" spans="1:5" x14ac:dyDescent="0.3">
      <c r="A10" s="15" t="s">
        <v>60</v>
      </c>
      <c r="B10" s="19">
        <v>708.24</v>
      </c>
      <c r="C10" s="19" t="s">
        <v>47</v>
      </c>
      <c r="D10" s="52">
        <v>2</v>
      </c>
      <c r="E10" s="52">
        <v>2</v>
      </c>
    </row>
    <row r="11" spans="1:5" x14ac:dyDescent="0.3">
      <c r="A11" s="16" t="s">
        <v>52</v>
      </c>
      <c r="B11" s="20">
        <v>1080.48</v>
      </c>
      <c r="C11" s="20" t="s">
        <v>47</v>
      </c>
      <c r="D11" s="51">
        <v>2</v>
      </c>
      <c r="E11" s="51">
        <v>2</v>
      </c>
    </row>
    <row r="12" spans="1:5" x14ac:dyDescent="0.3">
      <c r="A12" s="15" t="s">
        <v>53</v>
      </c>
      <c r="B12" s="19">
        <v>513.39</v>
      </c>
      <c r="C12" s="19" t="s">
        <v>47</v>
      </c>
      <c r="D12" s="52">
        <v>2</v>
      </c>
      <c r="E12" s="52">
        <v>2</v>
      </c>
    </row>
    <row r="13" spans="1:5" ht="15" x14ac:dyDescent="0.25">
      <c r="A13" s="16" t="s">
        <v>58</v>
      </c>
      <c r="B13" s="20">
        <v>1705.52</v>
      </c>
      <c r="C13" s="20" t="s">
        <v>47</v>
      </c>
      <c r="D13" s="51">
        <v>2</v>
      </c>
      <c r="E13" s="51">
        <v>2</v>
      </c>
    </row>
    <row r="14" spans="1:5" ht="15" x14ac:dyDescent="0.25">
      <c r="A14" s="15" t="s">
        <v>76</v>
      </c>
      <c r="B14" s="19">
        <v>114.16</v>
      </c>
      <c r="C14" s="19" t="s">
        <v>47</v>
      </c>
      <c r="D14" s="52">
        <v>1</v>
      </c>
      <c r="E14" s="52">
        <v>1</v>
      </c>
    </row>
    <row r="15" spans="1:5" x14ac:dyDescent="0.3">
      <c r="A15" s="16" t="s">
        <v>56</v>
      </c>
      <c r="B15" s="20">
        <v>972.43</v>
      </c>
      <c r="C15" s="20">
        <v>513.39</v>
      </c>
      <c r="D15" s="51">
        <v>1</v>
      </c>
      <c r="E15" s="51">
        <v>1</v>
      </c>
    </row>
    <row r="16" spans="1:5" x14ac:dyDescent="0.3">
      <c r="A16" s="15" t="s">
        <v>78</v>
      </c>
      <c r="B16" s="19">
        <v>513.39</v>
      </c>
      <c r="C16" s="19">
        <v>972.43</v>
      </c>
      <c r="D16" s="52">
        <v>2</v>
      </c>
      <c r="E16" s="52">
        <v>2</v>
      </c>
    </row>
    <row r="17" spans="1:13" ht="15" x14ac:dyDescent="0.25">
      <c r="A17" s="16" t="s">
        <v>77</v>
      </c>
      <c r="B17" s="20">
        <v>0</v>
      </c>
      <c r="C17" s="20" t="s">
        <v>47</v>
      </c>
      <c r="D17" s="51">
        <v>1</v>
      </c>
      <c r="E17" s="51">
        <v>1</v>
      </c>
    </row>
    <row r="18" spans="1:13" x14ac:dyDescent="0.3">
      <c r="A18" s="15" t="s">
        <v>57</v>
      </c>
      <c r="B18" s="19">
        <v>87.12</v>
      </c>
      <c r="C18" s="19" t="s">
        <v>47</v>
      </c>
      <c r="D18" s="52">
        <v>1</v>
      </c>
      <c r="E18" s="52">
        <v>1</v>
      </c>
    </row>
    <row r="21" spans="1:13" ht="18" x14ac:dyDescent="0.35">
      <c r="A21" s="22" t="s">
        <v>82</v>
      </c>
      <c r="B21" s="14"/>
      <c r="C21" s="14"/>
      <c r="D21" s="14"/>
      <c r="E21" s="14"/>
    </row>
    <row r="22" spans="1:13" ht="15.75" x14ac:dyDescent="0.25">
      <c r="A22" s="23"/>
      <c r="B22" s="24" t="s">
        <v>7</v>
      </c>
      <c r="C22" s="24" t="s">
        <v>8</v>
      </c>
      <c r="D22" s="24" t="s">
        <v>9</v>
      </c>
      <c r="E22" s="24" t="s">
        <v>6</v>
      </c>
    </row>
    <row r="23" spans="1:13" x14ac:dyDescent="0.3">
      <c r="A23" s="25" t="s">
        <v>83</v>
      </c>
      <c r="B23" s="26">
        <v>0.25</v>
      </c>
      <c r="C23" s="26">
        <v>0.25</v>
      </c>
      <c r="D23" s="26">
        <v>0.25</v>
      </c>
      <c r="E23" s="26">
        <v>0.25</v>
      </c>
    </row>
    <row r="24" spans="1:13" x14ac:dyDescent="0.3">
      <c r="A24" s="27" t="s">
        <v>84</v>
      </c>
      <c r="B24" s="28">
        <v>0.49</v>
      </c>
      <c r="C24" s="28">
        <v>0.08</v>
      </c>
      <c r="D24" s="28">
        <v>0.08</v>
      </c>
      <c r="E24" s="28">
        <v>0.42</v>
      </c>
    </row>
    <row r="26" spans="1:13" ht="15.75" x14ac:dyDescent="0.25">
      <c r="A26" s="23"/>
      <c r="B26" s="24" t="s">
        <v>13</v>
      </c>
      <c r="C26" s="24" t="s">
        <v>14</v>
      </c>
      <c r="D26" s="24" t="s">
        <v>15</v>
      </c>
      <c r="E26" s="24" t="s">
        <v>16</v>
      </c>
      <c r="F26" s="24" t="s">
        <v>17</v>
      </c>
      <c r="G26" s="24" t="s">
        <v>18</v>
      </c>
      <c r="H26" s="24" t="s">
        <v>19</v>
      </c>
      <c r="I26" s="24" t="s">
        <v>20</v>
      </c>
      <c r="J26" s="24" t="s">
        <v>21</v>
      </c>
      <c r="K26" s="24" t="s">
        <v>22</v>
      </c>
      <c r="L26" s="24" t="s">
        <v>23</v>
      </c>
      <c r="M26" s="24" t="s">
        <v>24</v>
      </c>
    </row>
    <row r="27" spans="1:13" ht="15" x14ac:dyDescent="0.25">
      <c r="A27" s="25" t="s">
        <v>85</v>
      </c>
      <c r="B27" s="29">
        <v>8.3400000000000002E-2</v>
      </c>
      <c r="C27" s="29">
        <v>8.3400000000000002E-2</v>
      </c>
      <c r="D27" s="29">
        <v>8.3400000000000002E-2</v>
      </c>
      <c r="E27" s="29">
        <v>8.3400000000000002E-2</v>
      </c>
      <c r="F27" s="29">
        <v>8.3400000000000002E-2</v>
      </c>
      <c r="G27" s="29">
        <v>8.3400000000000002E-2</v>
      </c>
      <c r="H27" s="29">
        <v>8.3400000000000002E-2</v>
      </c>
      <c r="I27" s="29">
        <v>8.3400000000000002E-2</v>
      </c>
      <c r="J27" s="29">
        <v>8.3400000000000002E-2</v>
      </c>
      <c r="K27" s="29">
        <v>8.3400000000000002E-2</v>
      </c>
      <c r="L27" s="29">
        <v>8.3400000000000002E-2</v>
      </c>
      <c r="M27" s="29">
        <v>8.3400000000000002E-2</v>
      </c>
    </row>
    <row r="28" spans="1:13" ht="15" x14ac:dyDescent="0.25">
      <c r="A28" s="27" t="s">
        <v>86</v>
      </c>
      <c r="B28" s="30">
        <v>0.23</v>
      </c>
      <c r="C28" s="30">
        <v>0.17</v>
      </c>
      <c r="D28" s="30">
        <v>0.13</v>
      </c>
      <c r="E28" s="30">
        <v>0.03</v>
      </c>
      <c r="F28" s="30">
        <v>0.03</v>
      </c>
      <c r="G28" s="30">
        <v>0.03</v>
      </c>
      <c r="H28" s="30">
        <v>0.03</v>
      </c>
      <c r="I28" s="30">
        <v>0.03</v>
      </c>
      <c r="J28" s="30">
        <v>0.03</v>
      </c>
      <c r="K28" s="30">
        <v>0.09</v>
      </c>
      <c r="L28" s="30">
        <v>0.15</v>
      </c>
      <c r="M28" s="30">
        <v>0.22</v>
      </c>
    </row>
    <row r="30" spans="1:13" ht="15.75" x14ac:dyDescent="0.25">
      <c r="A30" s="23"/>
      <c r="B30" s="24" t="s">
        <v>13</v>
      </c>
      <c r="C30" s="24" t="s">
        <v>14</v>
      </c>
      <c r="D30" s="24" t="s">
        <v>15</v>
      </c>
      <c r="E30" s="24" t="s">
        <v>16</v>
      </c>
      <c r="F30" s="24" t="s">
        <v>17</v>
      </c>
      <c r="G30" s="24" t="s">
        <v>18</v>
      </c>
      <c r="H30" s="24" t="s">
        <v>19</v>
      </c>
      <c r="I30" s="24" t="s">
        <v>20</v>
      </c>
      <c r="J30" s="24" t="s">
        <v>21</v>
      </c>
      <c r="K30" s="24" t="s">
        <v>22</v>
      </c>
      <c r="L30" s="24" t="s">
        <v>23</v>
      </c>
      <c r="M30" s="24" t="s">
        <v>24</v>
      </c>
    </row>
    <row r="31" spans="1:13" x14ac:dyDescent="0.3">
      <c r="A31" s="25" t="s">
        <v>87</v>
      </c>
      <c r="B31" s="29">
        <v>2.8E-3</v>
      </c>
      <c r="C31" s="29">
        <v>2.8E-3</v>
      </c>
      <c r="D31" s="29">
        <v>2.8E-3</v>
      </c>
      <c r="E31" s="29">
        <v>2.8E-3</v>
      </c>
      <c r="F31" s="29">
        <v>2.8E-3</v>
      </c>
      <c r="G31" s="29">
        <v>2.8E-3</v>
      </c>
      <c r="H31" s="29">
        <v>2.8E-3</v>
      </c>
      <c r="I31" s="29">
        <v>2.8E-3</v>
      </c>
      <c r="J31" s="29">
        <v>2.8E-3</v>
      </c>
      <c r="K31" s="29">
        <v>2.8E-3</v>
      </c>
      <c r="L31" s="29">
        <v>2.8E-3</v>
      </c>
      <c r="M31" s="29">
        <v>2.8E-3</v>
      </c>
    </row>
    <row r="32" spans="1:13" x14ac:dyDescent="0.3">
      <c r="A32" s="27" t="s">
        <v>88</v>
      </c>
      <c r="B32" s="31">
        <v>1.23E-2</v>
      </c>
      <c r="C32" s="31">
        <v>9.1000000000000004E-3</v>
      </c>
      <c r="D32" s="31">
        <v>6.8999999999999999E-3</v>
      </c>
      <c r="E32" s="31">
        <v>1.6000000000000001E-3</v>
      </c>
      <c r="F32" s="31">
        <v>1.6000000000000001E-3</v>
      </c>
      <c r="G32" s="31">
        <v>1.6000000000000001E-3</v>
      </c>
      <c r="H32" s="31">
        <v>1.6000000000000001E-3</v>
      </c>
      <c r="I32" s="31">
        <v>1.6000000000000001E-3</v>
      </c>
      <c r="J32" s="31">
        <v>1.6000000000000001E-3</v>
      </c>
      <c r="K32" s="31">
        <v>4.7999999999999996E-3</v>
      </c>
      <c r="L32" s="31">
        <v>8.0000000000000002E-3</v>
      </c>
      <c r="M32" s="31">
        <v>1.17E-2</v>
      </c>
    </row>
  </sheetData>
  <sheetProtection password="CC33" sheet="1" objects="1" scenarios="1" selectLockedCells="1"/>
  <mergeCells count="17">
    <mergeCell ref="B3:C3"/>
    <mergeCell ref="D3:E4"/>
    <mergeCell ref="B4:C4"/>
    <mergeCell ref="D6:E6"/>
    <mergeCell ref="A3:A5"/>
    <mergeCell ref="D11:E11"/>
    <mergeCell ref="D12:E12"/>
    <mergeCell ref="D9:E9"/>
    <mergeCell ref="D10:E10"/>
    <mergeCell ref="D7:E7"/>
    <mergeCell ref="D8:E8"/>
    <mergeCell ref="D15:E15"/>
    <mergeCell ref="D18:E18"/>
    <mergeCell ref="D16:E16"/>
    <mergeCell ref="D17:E17"/>
    <mergeCell ref="D13:E13"/>
    <mergeCell ref="D14:E1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38"/>
  <sheetViews>
    <sheetView windowProtection="1" workbookViewId="0">
      <selection activeCell="L20" sqref="L20"/>
    </sheetView>
  </sheetViews>
  <sheetFormatPr defaultRowHeight="14.4" x14ac:dyDescent="0.3"/>
  <cols>
    <col min="2" max="2" width="24.44140625" customWidth="1"/>
    <col min="7" max="7" width="13.5546875" customWidth="1"/>
    <col min="8" max="8" width="16.109375" customWidth="1"/>
    <col min="9" max="9" width="12.109375" bestFit="1" customWidth="1"/>
    <col min="14" max="14" width="10.109375" customWidth="1"/>
    <col min="17" max="17" width="9.5546875" customWidth="1"/>
  </cols>
  <sheetData>
    <row r="2" spans="2:20" x14ac:dyDescent="0.3">
      <c r="B2" s="1"/>
      <c r="C2" s="1"/>
      <c r="D2" s="1" t="s">
        <v>61</v>
      </c>
      <c r="E2" s="1" t="s">
        <v>43</v>
      </c>
      <c r="F2" s="1" t="s">
        <v>44</v>
      </c>
      <c r="G2" s="1" t="s">
        <v>50</v>
      </c>
      <c r="H2" s="1" t="s">
        <v>73</v>
      </c>
      <c r="I2" t="s">
        <v>40</v>
      </c>
      <c r="P2" t="s">
        <v>41</v>
      </c>
      <c r="S2" t="s">
        <v>42</v>
      </c>
    </row>
    <row r="3" spans="2:20" x14ac:dyDescent="0.3">
      <c r="B3" s="1" t="s">
        <v>51</v>
      </c>
      <c r="C3" s="1">
        <v>1080.48</v>
      </c>
      <c r="D3" s="1">
        <v>2</v>
      </c>
      <c r="E3" s="1">
        <v>513.39</v>
      </c>
      <c r="F3" s="1" t="s">
        <v>45</v>
      </c>
      <c r="G3" s="1" t="s">
        <v>48</v>
      </c>
      <c r="H3" s="1" t="s">
        <v>74</v>
      </c>
      <c r="I3" s="37" t="s">
        <v>6</v>
      </c>
      <c r="J3">
        <f>HLOOKUP(I3,$C$24:$F$26,VLOOKUP(Tariff_Calculator!$B$2,$B$3:$D$17,3,0)+1,0)</f>
        <v>0.42</v>
      </c>
      <c r="P3" s="3" t="s">
        <v>13</v>
      </c>
      <c r="Q3">
        <f>HLOOKUP(P3,$C$28:$N$30,VLOOKUP(Tariff_Calculator!$B$2,$B$3:$D$17,3,0)+1,0)</f>
        <v>0.23</v>
      </c>
      <c r="S3" s="3" t="s">
        <v>13</v>
      </c>
      <c r="T3">
        <f>HLOOKUP(S3,$C$32:$N$34,VLOOKUP(Tariff_Calculator!$B$2,$B$3:$D$17,3,0)+1,0)</f>
        <v>1.23E-2</v>
      </c>
    </row>
    <row r="4" spans="2:20" x14ac:dyDescent="0.3">
      <c r="B4" s="1" t="s">
        <v>54</v>
      </c>
      <c r="C4" s="1">
        <v>1080.48</v>
      </c>
      <c r="D4" s="1">
        <v>2</v>
      </c>
      <c r="E4" s="1">
        <v>0</v>
      </c>
      <c r="F4" s="1" t="s">
        <v>46</v>
      </c>
      <c r="G4" s="1" t="s">
        <v>48</v>
      </c>
      <c r="H4" s="1" t="s">
        <v>74</v>
      </c>
      <c r="I4" s="37" t="s">
        <v>7</v>
      </c>
      <c r="J4">
        <f>HLOOKUP(I4,$C$24:$F$26,VLOOKUP(Tariff_Calculator!$B$2,$B$3:$D$17,3,0)+1,0)</f>
        <v>0.49</v>
      </c>
      <c r="P4" s="3" t="s">
        <v>14</v>
      </c>
      <c r="Q4">
        <f>HLOOKUP(P4,$C$28:$N$30,VLOOKUP(Tariff_Calculator!$B$2,$B$3:$D$17,3,0)+1,0)</f>
        <v>0.17</v>
      </c>
      <c r="S4" s="3" t="s">
        <v>14</v>
      </c>
      <c r="T4">
        <f>HLOOKUP(S4,$C$32:$N$34,VLOOKUP(Tariff_Calculator!$B$2,$B$3:$D$17,3,0)+1,0)</f>
        <v>9.1000000000000004E-3</v>
      </c>
    </row>
    <row r="5" spans="2:20" x14ac:dyDescent="0.3">
      <c r="B5" s="1" t="s">
        <v>55</v>
      </c>
      <c r="C5" s="1">
        <v>513.39</v>
      </c>
      <c r="D5" s="1">
        <v>2</v>
      </c>
      <c r="E5" s="1">
        <v>0</v>
      </c>
      <c r="F5" s="1" t="s">
        <v>46</v>
      </c>
      <c r="G5" s="1" t="s">
        <v>48</v>
      </c>
      <c r="H5" s="1" t="s">
        <v>75</v>
      </c>
      <c r="I5" s="37" t="s">
        <v>8</v>
      </c>
      <c r="J5">
        <f>HLOOKUP(I5,$C$24:$F$26,VLOOKUP(Tariff_Calculator!$B$2,$B$3:$D$17,3,0)+1,0)</f>
        <v>0.08</v>
      </c>
      <c r="P5" s="3" t="s">
        <v>15</v>
      </c>
      <c r="Q5">
        <f>HLOOKUP(P5,$C$28:$N$30,VLOOKUP(Tariff_Calculator!$B$2,$B$3:$D$17,3,0)+1,0)</f>
        <v>0.13</v>
      </c>
      <c r="S5" s="3" t="s">
        <v>15</v>
      </c>
      <c r="T5">
        <f>HLOOKUP(S5,$C$32:$N$34,VLOOKUP(Tariff_Calculator!$B$2,$B$3:$D$17,3,0)+1,0)</f>
        <v>6.8999999999999999E-3</v>
      </c>
    </row>
    <row r="6" spans="2:20" x14ac:dyDescent="0.3">
      <c r="B6" s="1" t="s">
        <v>59</v>
      </c>
      <c r="C6" s="1">
        <v>708.24</v>
      </c>
      <c r="D6" s="1">
        <v>2</v>
      </c>
      <c r="E6" s="1">
        <v>0</v>
      </c>
      <c r="F6" s="1" t="s">
        <v>46</v>
      </c>
      <c r="G6" s="1" t="s">
        <v>48</v>
      </c>
      <c r="H6" s="1" t="s">
        <v>74</v>
      </c>
      <c r="I6" s="37" t="s">
        <v>9</v>
      </c>
      <c r="J6">
        <f>HLOOKUP(I6,$C$24:$F$26,VLOOKUP(Tariff_Calculator!$B$2,$B$3:$D$17,3,0)+1,0)</f>
        <v>0.08</v>
      </c>
      <c r="P6" s="3" t="s">
        <v>16</v>
      </c>
      <c r="Q6">
        <f>HLOOKUP(P6,$C$28:$N$30,VLOOKUP(Tariff_Calculator!$B$2,$B$3:$D$17,3,0)+1,0)</f>
        <v>0.03</v>
      </c>
      <c r="S6" s="3" t="s">
        <v>16</v>
      </c>
      <c r="T6">
        <f>HLOOKUP(S6,$C$32:$N$34,VLOOKUP(Tariff_Calculator!$B$2,$B$3:$D$17,3,0)+1,0)</f>
        <v>1.6000000000000001E-3</v>
      </c>
    </row>
    <row r="7" spans="2:20" x14ac:dyDescent="0.3">
      <c r="B7" s="1" t="s">
        <v>90</v>
      </c>
      <c r="C7" s="1">
        <v>1080.48</v>
      </c>
      <c r="D7" s="1">
        <v>2</v>
      </c>
      <c r="E7" s="1">
        <v>0</v>
      </c>
      <c r="F7" s="1" t="s">
        <v>46</v>
      </c>
      <c r="G7" s="1" t="s">
        <v>48</v>
      </c>
      <c r="H7" s="1" t="s">
        <v>74</v>
      </c>
      <c r="I7" s="36"/>
      <c r="P7" s="3" t="s">
        <v>17</v>
      </c>
      <c r="Q7">
        <f>HLOOKUP(P7,$C$28:$N$30,VLOOKUP(Tariff_Calculator!$B$2,$B$3:$D$17,3,0)+1,0)</f>
        <v>0.03</v>
      </c>
      <c r="S7" s="3" t="s">
        <v>17</v>
      </c>
      <c r="T7">
        <f>HLOOKUP(S7,$C$32:$N$34,VLOOKUP(Tariff_Calculator!$B$2,$B$3:$D$17,3,0)+1,0)</f>
        <v>1.6000000000000001E-3</v>
      </c>
    </row>
    <row r="8" spans="2:20" x14ac:dyDescent="0.3">
      <c r="B8" s="1" t="s">
        <v>60</v>
      </c>
      <c r="C8" s="1">
        <v>708.24</v>
      </c>
      <c r="D8" s="1">
        <v>2</v>
      </c>
      <c r="E8" s="1">
        <v>0</v>
      </c>
      <c r="F8" s="1" t="s">
        <v>46</v>
      </c>
      <c r="G8" s="1" t="s">
        <v>48</v>
      </c>
      <c r="H8" s="1" t="s">
        <v>74</v>
      </c>
      <c r="P8" s="3" t="s">
        <v>18</v>
      </c>
      <c r="Q8">
        <f>HLOOKUP(P8,$C$28:$N$30,VLOOKUP(Tariff_Calculator!$B$2,$B$3:$D$17,3,0)+1,0)</f>
        <v>0.03</v>
      </c>
      <c r="S8" s="3" t="s">
        <v>18</v>
      </c>
      <c r="T8">
        <f>HLOOKUP(S8,$C$32:$N$34,VLOOKUP(Tariff_Calculator!$B$2,$B$3:$D$17,3,0)+1,0)</f>
        <v>1.6000000000000001E-3</v>
      </c>
    </row>
    <row r="9" spans="2:20" x14ac:dyDescent="0.3">
      <c r="B9" s="1" t="s">
        <v>91</v>
      </c>
      <c r="C9" s="1">
        <v>513.39</v>
      </c>
      <c r="D9" s="1">
        <v>2</v>
      </c>
      <c r="E9" s="1">
        <v>0</v>
      </c>
      <c r="F9" s="1" t="s">
        <v>46</v>
      </c>
      <c r="G9" s="1" t="s">
        <v>48</v>
      </c>
      <c r="H9" s="1" t="s">
        <v>74</v>
      </c>
      <c r="P9" s="3" t="s">
        <v>19</v>
      </c>
      <c r="Q9">
        <f>HLOOKUP(P9,$C$28:$N$30,VLOOKUP(Tariff_Calculator!$B$2,$B$3:$D$17,3,0)+1,0)</f>
        <v>0.03</v>
      </c>
      <c r="S9" s="3" t="s">
        <v>19</v>
      </c>
      <c r="T9">
        <f>HLOOKUP(S9,$C$32:$N$34,VLOOKUP(Tariff_Calculator!$B$2,$B$3:$D$17,3,0)+1,0)</f>
        <v>1.6000000000000001E-3</v>
      </c>
    </row>
    <row r="10" spans="2:20" x14ac:dyDescent="0.3">
      <c r="B10" s="1" t="s">
        <v>52</v>
      </c>
      <c r="C10" s="1">
        <v>1080.48</v>
      </c>
      <c r="D10" s="1">
        <v>2</v>
      </c>
      <c r="E10" s="1">
        <v>0</v>
      </c>
      <c r="F10" s="1" t="s">
        <v>46</v>
      </c>
      <c r="G10" s="1" t="s">
        <v>48</v>
      </c>
      <c r="H10" s="1" t="s">
        <v>75</v>
      </c>
      <c r="P10" s="3" t="s">
        <v>20</v>
      </c>
      <c r="Q10">
        <f>HLOOKUP(P10,$C$28:$N$30,VLOOKUP(Tariff_Calculator!$B$2,$B$3:$D$17,3,0)+1,0)</f>
        <v>0.03</v>
      </c>
      <c r="S10" s="3" t="s">
        <v>20</v>
      </c>
      <c r="T10">
        <f>HLOOKUP(S10,$C$32:$N$34,VLOOKUP(Tariff_Calculator!$B$2,$B$3:$D$17,3,0)+1,0)</f>
        <v>1.6000000000000001E-3</v>
      </c>
    </row>
    <row r="11" spans="2:20" x14ac:dyDescent="0.3">
      <c r="B11" s="1" t="s">
        <v>53</v>
      </c>
      <c r="C11" s="1">
        <v>513.39</v>
      </c>
      <c r="D11" s="1">
        <v>2</v>
      </c>
      <c r="E11" s="1">
        <v>0</v>
      </c>
      <c r="F11" s="1" t="s">
        <v>46</v>
      </c>
      <c r="G11" s="1" t="s">
        <v>48</v>
      </c>
      <c r="H11" s="1" t="s">
        <v>74</v>
      </c>
      <c r="P11" s="3" t="s">
        <v>21</v>
      </c>
      <c r="Q11">
        <f>HLOOKUP(P11,$C$28:$N$30,VLOOKUP(Tariff_Calculator!$B$2,$B$3:$D$17,3,0)+1,0)</f>
        <v>0.03</v>
      </c>
      <c r="S11" s="3" t="s">
        <v>21</v>
      </c>
      <c r="T11">
        <f>HLOOKUP(S11,$C$32:$N$34,VLOOKUP(Tariff_Calculator!$B$2,$B$3:$D$17,3,0)+1,0)</f>
        <v>1.6000000000000001E-3</v>
      </c>
    </row>
    <row r="12" spans="2:20" ht="15" x14ac:dyDescent="0.25">
      <c r="B12" s="1" t="s">
        <v>58</v>
      </c>
      <c r="C12" s="1">
        <v>1705.52</v>
      </c>
      <c r="D12" s="1">
        <v>2</v>
      </c>
      <c r="E12" s="1">
        <v>0</v>
      </c>
      <c r="F12" s="1" t="s">
        <v>46</v>
      </c>
      <c r="G12" s="1" t="s">
        <v>48</v>
      </c>
      <c r="H12" s="1" t="s">
        <v>74</v>
      </c>
      <c r="P12" s="3" t="s">
        <v>22</v>
      </c>
      <c r="Q12">
        <f>HLOOKUP(P12,$C$28:$N$30,VLOOKUP(Tariff_Calculator!$B$2,$B$3:$D$17,3,0)+1,0)</f>
        <v>0.09</v>
      </c>
      <c r="S12" s="3" t="s">
        <v>22</v>
      </c>
      <c r="T12">
        <f>HLOOKUP(S12,$C$32:$N$34,VLOOKUP(Tariff_Calculator!$B$2,$B$3:$D$17,3,0)+1,0)</f>
        <v>4.7999999999999996E-3</v>
      </c>
    </row>
    <row r="13" spans="2:20" ht="15" x14ac:dyDescent="0.25">
      <c r="B13" s="1" t="s">
        <v>76</v>
      </c>
      <c r="C13" s="1">
        <v>114.16</v>
      </c>
      <c r="D13" s="1">
        <v>1</v>
      </c>
      <c r="E13" s="1">
        <v>0</v>
      </c>
      <c r="F13" s="1" t="s">
        <v>46</v>
      </c>
      <c r="G13" s="1" t="s">
        <v>48</v>
      </c>
      <c r="H13" s="1" t="s">
        <v>74</v>
      </c>
      <c r="P13" s="3" t="s">
        <v>23</v>
      </c>
      <c r="Q13">
        <f>HLOOKUP(P13,$C$28:$N$30,VLOOKUP(Tariff_Calculator!$B$2,$B$3:$D$17,3,0)+1,0)</f>
        <v>0.15</v>
      </c>
      <c r="S13" s="3" t="s">
        <v>23</v>
      </c>
      <c r="T13">
        <f>HLOOKUP(S13,$C$32:$N$34,VLOOKUP(Tariff_Calculator!$B$2,$B$3:$D$17,3,0)+1,0)</f>
        <v>8.0000000000000002E-3</v>
      </c>
    </row>
    <row r="14" spans="2:20" x14ac:dyDescent="0.3">
      <c r="B14" s="1" t="s">
        <v>56</v>
      </c>
      <c r="C14" s="1">
        <v>972.43</v>
      </c>
      <c r="D14" s="1">
        <v>1</v>
      </c>
      <c r="E14" s="1">
        <f>C15</f>
        <v>513.39</v>
      </c>
      <c r="F14" s="1" t="s">
        <v>45</v>
      </c>
      <c r="G14" s="1" t="s">
        <v>48</v>
      </c>
      <c r="H14" s="1" t="s">
        <v>74</v>
      </c>
      <c r="P14" s="3" t="s">
        <v>24</v>
      </c>
      <c r="Q14">
        <f>HLOOKUP(P14,$C$28:$N$30,VLOOKUP(Tariff_Calculator!$B$2,$B$3:$D$17,3,0)+1,0)</f>
        <v>0.22</v>
      </c>
      <c r="S14" s="3" t="s">
        <v>24</v>
      </c>
      <c r="T14">
        <f>HLOOKUP(S14,$C$32:$N$34,VLOOKUP(Tariff_Calculator!$B$2,$B$3:$D$17,3,0)+1,0)</f>
        <v>1.17E-2</v>
      </c>
    </row>
    <row r="15" spans="2:20" x14ac:dyDescent="0.3">
      <c r="B15" s="1" t="s">
        <v>78</v>
      </c>
      <c r="C15" s="1">
        <v>513.39</v>
      </c>
      <c r="D15" s="1">
        <v>2</v>
      </c>
      <c r="E15" s="1">
        <f>C14</f>
        <v>972.43</v>
      </c>
      <c r="F15" s="1" t="s">
        <v>45</v>
      </c>
      <c r="G15" s="1" t="s">
        <v>49</v>
      </c>
      <c r="H15" s="1" t="s">
        <v>74</v>
      </c>
    </row>
    <row r="16" spans="2:20" ht="15" x14ac:dyDescent="0.25">
      <c r="B16" s="1" t="s">
        <v>77</v>
      </c>
      <c r="C16" s="1">
        <v>0</v>
      </c>
      <c r="D16" s="1">
        <v>1</v>
      </c>
      <c r="E16" s="1">
        <v>0</v>
      </c>
      <c r="F16" s="1" t="s">
        <v>46</v>
      </c>
      <c r="G16" s="1" t="s">
        <v>48</v>
      </c>
      <c r="H16" s="1" t="s">
        <v>74</v>
      </c>
    </row>
    <row r="17" spans="2:14" x14ac:dyDescent="0.3">
      <c r="B17" s="1" t="s">
        <v>57</v>
      </c>
      <c r="C17" s="1">
        <v>87.12</v>
      </c>
      <c r="D17" s="1">
        <v>1</v>
      </c>
      <c r="E17" s="1">
        <v>0</v>
      </c>
      <c r="F17" s="1" t="s">
        <v>46</v>
      </c>
      <c r="G17" s="1" t="s">
        <v>48</v>
      </c>
      <c r="H17" s="1" t="s">
        <v>74</v>
      </c>
    </row>
    <row r="20" spans="2:14" x14ac:dyDescent="0.3">
      <c r="B20" s="1" t="s">
        <v>26</v>
      </c>
      <c r="C20" s="1" t="s">
        <v>27</v>
      </c>
      <c r="D20" s="1" t="s">
        <v>28</v>
      </c>
      <c r="E20" s="1" t="s">
        <v>29</v>
      </c>
      <c r="F20" s="1" t="s">
        <v>30</v>
      </c>
      <c r="G20" s="1" t="s">
        <v>31</v>
      </c>
      <c r="H20" s="1" t="s">
        <v>32</v>
      </c>
      <c r="I20" s="1" t="s">
        <v>33</v>
      </c>
    </row>
    <row r="21" spans="2:14" ht="15" x14ac:dyDescent="0.25">
      <c r="B21" s="1"/>
      <c r="C21" s="1">
        <v>513.39</v>
      </c>
      <c r="D21" s="1">
        <v>87.12</v>
      </c>
      <c r="E21" s="1">
        <v>1080.48</v>
      </c>
      <c r="F21" s="1">
        <v>972.43</v>
      </c>
      <c r="G21" s="1">
        <v>114.16</v>
      </c>
      <c r="H21" s="1">
        <v>1705.52</v>
      </c>
      <c r="I21" s="1">
        <v>708.24</v>
      </c>
    </row>
    <row r="23" spans="2:14" x14ac:dyDescent="0.3">
      <c r="B23" t="s">
        <v>34</v>
      </c>
      <c r="C23" s="2"/>
      <c r="D23" s="2"/>
      <c r="E23" s="2"/>
      <c r="F23" s="2"/>
    </row>
    <row r="24" spans="2:14" ht="15" x14ac:dyDescent="0.25">
      <c r="B24" s="1"/>
      <c r="C24" s="3" t="s">
        <v>7</v>
      </c>
      <c r="D24" s="3" t="s">
        <v>8</v>
      </c>
      <c r="E24" s="3" t="s">
        <v>9</v>
      </c>
      <c r="F24" s="3" t="s">
        <v>6</v>
      </c>
    </row>
    <row r="25" spans="2:14" x14ac:dyDescent="0.3">
      <c r="B25" s="1" t="s">
        <v>35</v>
      </c>
      <c r="C25" s="5">
        <v>0.25</v>
      </c>
      <c r="D25" s="5">
        <v>0.25</v>
      </c>
      <c r="E25" s="5">
        <v>0.25</v>
      </c>
      <c r="F25" s="5">
        <v>0.25</v>
      </c>
    </row>
    <row r="26" spans="2:14" x14ac:dyDescent="0.3">
      <c r="B26" s="1" t="s">
        <v>36</v>
      </c>
      <c r="C26" s="5">
        <v>0.49</v>
      </c>
      <c r="D26" s="5">
        <v>0.08</v>
      </c>
      <c r="E26" s="5">
        <v>0.08</v>
      </c>
      <c r="F26" s="5">
        <v>0.42</v>
      </c>
    </row>
    <row r="28" spans="2:14" ht="15" x14ac:dyDescent="0.25">
      <c r="B28" s="1"/>
      <c r="C28" s="3" t="s">
        <v>13</v>
      </c>
      <c r="D28" s="3" t="s">
        <v>14</v>
      </c>
      <c r="E28" s="3" t="s">
        <v>15</v>
      </c>
      <c r="F28" s="3" t="s">
        <v>16</v>
      </c>
      <c r="G28" s="3" t="s">
        <v>17</v>
      </c>
      <c r="H28" s="3" t="s">
        <v>18</v>
      </c>
      <c r="I28" s="3" t="s">
        <v>19</v>
      </c>
      <c r="J28" s="3" t="s">
        <v>20</v>
      </c>
      <c r="K28" s="3" t="s">
        <v>21</v>
      </c>
      <c r="L28" s="3" t="s">
        <v>22</v>
      </c>
      <c r="M28" s="3" t="s">
        <v>23</v>
      </c>
      <c r="N28" s="3" t="s">
        <v>24</v>
      </c>
    </row>
    <row r="29" spans="2:14" ht="15" x14ac:dyDescent="0.25">
      <c r="B29" s="1" t="s">
        <v>37</v>
      </c>
      <c r="C29" s="6">
        <v>8.3400000000000002E-2</v>
      </c>
      <c r="D29" s="6">
        <v>8.3400000000000002E-2</v>
      </c>
      <c r="E29" s="6">
        <v>8.3400000000000002E-2</v>
      </c>
      <c r="F29" s="6">
        <v>8.3400000000000002E-2</v>
      </c>
      <c r="G29" s="6">
        <v>8.3400000000000002E-2</v>
      </c>
      <c r="H29" s="6">
        <v>8.3400000000000002E-2</v>
      </c>
      <c r="I29" s="6">
        <v>8.3400000000000002E-2</v>
      </c>
      <c r="J29" s="6">
        <v>8.3400000000000002E-2</v>
      </c>
      <c r="K29" s="6">
        <v>8.3400000000000002E-2</v>
      </c>
      <c r="L29" s="6">
        <v>8.3400000000000002E-2</v>
      </c>
      <c r="M29" s="6">
        <v>8.3400000000000002E-2</v>
      </c>
      <c r="N29" s="6">
        <v>8.3400000000000002E-2</v>
      </c>
    </row>
    <row r="30" spans="2:14" ht="15" x14ac:dyDescent="0.25">
      <c r="B30" s="1" t="s">
        <v>38</v>
      </c>
      <c r="C30" s="4">
        <v>0.23</v>
      </c>
      <c r="D30" s="4">
        <v>0.17</v>
      </c>
      <c r="E30" s="4">
        <v>0.13</v>
      </c>
      <c r="F30" s="4">
        <v>0.03</v>
      </c>
      <c r="G30" s="4">
        <v>0.03</v>
      </c>
      <c r="H30" s="4">
        <v>0.03</v>
      </c>
      <c r="I30" s="4">
        <v>0.03</v>
      </c>
      <c r="J30" s="4">
        <v>0.03</v>
      </c>
      <c r="K30" s="4">
        <v>0.03</v>
      </c>
      <c r="L30" s="4">
        <v>0.09</v>
      </c>
      <c r="M30" s="4">
        <v>0.15</v>
      </c>
      <c r="N30" s="4">
        <v>0.22</v>
      </c>
    </row>
    <row r="32" spans="2:14" ht="15" x14ac:dyDescent="0.25">
      <c r="B32" s="1"/>
      <c r="C32" s="3" t="s">
        <v>13</v>
      </c>
      <c r="D32" s="3" t="s">
        <v>14</v>
      </c>
      <c r="E32" s="3" t="s">
        <v>15</v>
      </c>
      <c r="F32" s="3" t="s">
        <v>16</v>
      </c>
      <c r="G32" s="3" t="s">
        <v>17</v>
      </c>
      <c r="H32" s="3" t="s">
        <v>18</v>
      </c>
      <c r="I32" s="3" t="s">
        <v>19</v>
      </c>
      <c r="J32" s="3" t="s">
        <v>20</v>
      </c>
      <c r="K32" s="3" t="s">
        <v>21</v>
      </c>
      <c r="L32" s="3" t="s">
        <v>22</v>
      </c>
      <c r="M32" s="3" t="s">
        <v>23</v>
      </c>
      <c r="N32" s="3" t="s">
        <v>24</v>
      </c>
    </row>
    <row r="33" spans="2:14" x14ac:dyDescent="0.3">
      <c r="B33" s="1" t="s">
        <v>39</v>
      </c>
      <c r="C33" s="6">
        <v>2.8E-3</v>
      </c>
      <c r="D33" s="6">
        <v>2.8E-3</v>
      </c>
      <c r="E33" s="6">
        <v>2.8E-3</v>
      </c>
      <c r="F33" s="6">
        <v>2.8E-3</v>
      </c>
      <c r="G33" s="6">
        <v>2.8E-3</v>
      </c>
      <c r="H33" s="6">
        <v>2.8E-3</v>
      </c>
      <c r="I33" s="6">
        <v>2.8E-3</v>
      </c>
      <c r="J33" s="6">
        <v>2.8E-3</v>
      </c>
      <c r="K33" s="6">
        <v>2.8E-3</v>
      </c>
      <c r="L33" s="6">
        <v>2.8E-3</v>
      </c>
      <c r="M33" s="6">
        <v>2.8E-3</v>
      </c>
      <c r="N33" s="6">
        <v>2.8E-3</v>
      </c>
    </row>
    <row r="34" spans="2:14" x14ac:dyDescent="0.3">
      <c r="B34" s="1" t="s">
        <v>39</v>
      </c>
      <c r="C34" s="6">
        <v>1.23E-2</v>
      </c>
      <c r="D34" s="6">
        <v>9.1000000000000004E-3</v>
      </c>
      <c r="E34" s="6">
        <v>6.8999999999999999E-3</v>
      </c>
      <c r="F34" s="6">
        <v>1.6000000000000001E-3</v>
      </c>
      <c r="G34" s="6">
        <v>1.6000000000000001E-3</v>
      </c>
      <c r="H34" s="6">
        <v>1.6000000000000001E-3</v>
      </c>
      <c r="I34" s="6">
        <v>1.6000000000000001E-3</v>
      </c>
      <c r="J34" s="6">
        <v>1.6000000000000001E-3</v>
      </c>
      <c r="K34" s="6">
        <v>1.6000000000000001E-3</v>
      </c>
      <c r="L34" s="6">
        <v>4.7999999999999996E-3</v>
      </c>
      <c r="M34" s="6">
        <v>8.0000000000000002E-3</v>
      </c>
      <c r="N34" s="6">
        <v>1.17E-2</v>
      </c>
    </row>
    <row r="37" spans="2:14" x14ac:dyDescent="0.3">
      <c r="C37" s="3" t="s">
        <v>45</v>
      </c>
      <c r="D37" s="3" t="s">
        <v>46</v>
      </c>
    </row>
    <row r="38" spans="2:14" x14ac:dyDescent="0.3">
      <c r="C38" s="6">
        <v>1</v>
      </c>
      <c r="D38" s="6" t="s">
        <v>47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CB7C206BD7F4FF49B09E2F843C7C6215" ma:contentTypeVersion="0" ma:contentTypeDescription="Új dokumentum létrehozása." ma:contentTypeScope="" ma:versionID="53a76c84891928df304855902aff395d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047bb06e0a2f553563b46466d8dd50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462D14A-DECC-4B48-B38A-73DFE2F1B99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DBAD48A-0D5C-4D8D-B62A-A760DD0FE1FC}"/>
</file>

<file path=customXml/itemProps3.xml><?xml version="1.0" encoding="utf-8"?>
<ds:datastoreItem xmlns:ds="http://schemas.openxmlformats.org/officeDocument/2006/customXml" ds:itemID="{FD3B1779-51BB-4D68-B958-5833DE0B972C}">
  <ds:schemaRefs>
    <ds:schemaRef ds:uri="http://schemas.microsoft.com/sharepoint/v3"/>
    <ds:schemaRef ds:uri="http://purl.org/dc/terms/"/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Tariff_Calculator</vt:lpstr>
      <vt:lpstr>Fees</vt:lpstr>
      <vt:lpstr>Munka2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2017-08-25T11:17:36Z</cp:lastPrinted>
  <dcterms:created xsi:type="dcterms:W3CDTF">2017-08-24T13:43:02Z</dcterms:created>
  <dcterms:modified xsi:type="dcterms:W3CDTF">2018-10-04T07:47:48Z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0x010100CB7C206BD7F4FF49B09E2F843C7C6215</vt:lpwstr>
  </property>
</Properties>
</file>