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0D5A222F-1144-4910-8CD4-9AAC752D7418}" xr6:coauthVersionLast="45" xr6:coauthVersionMax="45" xr10:uidLastSave="{00000000-0000-0000-0000-000000000000}"/>
  <workbookProtection lockWindows="1"/>
  <bookViews>
    <workbookView xWindow="28680" yWindow="-120" windowWidth="29040" windowHeight="17640" xr2:uid="{00000000-000D-0000-FFFF-FFFF00000000}"/>
  </bookViews>
  <sheets>
    <sheet name="Tariff_Calculator" sheetId="1" r:id="rId1"/>
    <sheet name="Fees" sheetId="4" r:id="rId2"/>
    <sheet name="Munka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2" l="1"/>
  <c r="E59" i="2"/>
  <c r="F59" i="2"/>
  <c r="G59" i="2"/>
  <c r="H59" i="2"/>
  <c r="I59" i="2"/>
  <c r="J59" i="2"/>
  <c r="K59" i="2"/>
  <c r="L59" i="2"/>
  <c r="M59" i="2"/>
  <c r="N59" i="2"/>
  <c r="C59" i="2"/>
  <c r="A9" i="1" l="1"/>
  <c r="R19" i="2" l="1"/>
  <c r="C33" i="1" s="1"/>
  <c r="R20" i="2"/>
  <c r="C34" i="1" s="1"/>
  <c r="R21" i="2"/>
  <c r="C35" i="1" s="1"/>
  <c r="R22" i="2"/>
  <c r="C36" i="1" s="1"/>
  <c r="R23" i="2"/>
  <c r="C37" i="1" s="1"/>
  <c r="R24" i="2"/>
  <c r="C38" i="1" s="1"/>
  <c r="R25" i="2"/>
  <c r="C39" i="1" s="1"/>
  <c r="R26" i="2"/>
  <c r="C40" i="1" s="1"/>
  <c r="R27" i="2"/>
  <c r="C41" i="1" s="1"/>
  <c r="R28" i="2"/>
  <c r="C42" i="1" s="1"/>
  <c r="R29" i="2"/>
  <c r="C43" i="1" s="1"/>
  <c r="R18" i="2"/>
  <c r="C32" i="1" s="1"/>
  <c r="U5" i="2"/>
  <c r="H18" i="1" s="1"/>
  <c r="U13" i="2"/>
  <c r="H26" i="1" s="1"/>
  <c r="D61" i="2"/>
  <c r="E61" i="2"/>
  <c r="F61" i="2"/>
  <c r="G61" i="2"/>
  <c r="H61" i="2"/>
  <c r="I61" i="2"/>
  <c r="J61" i="2"/>
  <c r="K61" i="2"/>
  <c r="L61" i="2"/>
  <c r="M61" i="2"/>
  <c r="N61" i="2"/>
  <c r="D60" i="2"/>
  <c r="E60" i="2"/>
  <c r="F60" i="2"/>
  <c r="G60" i="2"/>
  <c r="H60" i="2"/>
  <c r="I60" i="2"/>
  <c r="J60" i="2"/>
  <c r="K60" i="2"/>
  <c r="L60" i="2"/>
  <c r="M60" i="2"/>
  <c r="N60" i="2"/>
  <c r="C60" i="2"/>
  <c r="C61" i="2"/>
  <c r="D49" i="2"/>
  <c r="E49" i="2"/>
  <c r="F49" i="2"/>
  <c r="G49" i="2"/>
  <c r="H49" i="2"/>
  <c r="I49" i="2"/>
  <c r="J49" i="2"/>
  <c r="K49" i="2"/>
  <c r="L49" i="2"/>
  <c r="M49" i="2"/>
  <c r="N49" i="2"/>
  <c r="C49" i="2"/>
  <c r="D48" i="2"/>
  <c r="E48" i="2"/>
  <c r="F48" i="2"/>
  <c r="G48" i="2"/>
  <c r="H48" i="2"/>
  <c r="I48" i="2"/>
  <c r="J48" i="2"/>
  <c r="K48" i="2"/>
  <c r="L48" i="2"/>
  <c r="M48" i="2"/>
  <c r="N48" i="2"/>
  <c r="C48" i="2"/>
  <c r="E47" i="2"/>
  <c r="F47" i="2"/>
  <c r="U6" i="2" s="1"/>
  <c r="H19" i="1" s="1"/>
  <c r="G47" i="2"/>
  <c r="U7" i="2" s="1"/>
  <c r="H20" i="1" s="1"/>
  <c r="H47" i="2"/>
  <c r="U8" i="2" s="1"/>
  <c r="H21" i="1" s="1"/>
  <c r="I47" i="2"/>
  <c r="U9" i="2" s="1"/>
  <c r="H22" i="1" s="1"/>
  <c r="J47" i="2"/>
  <c r="U10" i="2" s="1"/>
  <c r="H23" i="1" s="1"/>
  <c r="K47" i="2"/>
  <c r="U11" i="2" s="1"/>
  <c r="H24" i="1" s="1"/>
  <c r="L47" i="2"/>
  <c r="U12" i="2" s="1"/>
  <c r="H25" i="1" s="1"/>
  <c r="M47" i="2"/>
  <c r="N47" i="2"/>
  <c r="U14" i="2" s="1"/>
  <c r="H27" i="1" s="1"/>
  <c r="D47" i="2"/>
  <c r="U4" i="2" s="1"/>
  <c r="H17" i="1" s="1"/>
  <c r="C47" i="2"/>
  <c r="U3" i="2" s="1"/>
  <c r="H16" i="1" s="1"/>
  <c r="R11" i="2"/>
  <c r="C24" i="1" s="1"/>
  <c r="D40" i="2"/>
  <c r="E40" i="2"/>
  <c r="F40" i="2"/>
  <c r="G40" i="2"/>
  <c r="H40" i="2"/>
  <c r="I40" i="2"/>
  <c r="J40" i="2"/>
  <c r="K40" i="2"/>
  <c r="L40" i="2"/>
  <c r="M40" i="2"/>
  <c r="N40" i="2"/>
  <c r="C40" i="2"/>
  <c r="E39" i="2"/>
  <c r="F39" i="2"/>
  <c r="G39" i="2"/>
  <c r="H39" i="2"/>
  <c r="I39" i="2"/>
  <c r="J39" i="2"/>
  <c r="K39" i="2"/>
  <c r="L39" i="2"/>
  <c r="M39" i="2"/>
  <c r="N39" i="2"/>
  <c r="D39" i="2"/>
  <c r="C39" i="2"/>
  <c r="E38" i="2"/>
  <c r="R5" i="2" s="1"/>
  <c r="C18" i="1" s="1"/>
  <c r="F38" i="2"/>
  <c r="R6" i="2" s="1"/>
  <c r="C19" i="1" s="1"/>
  <c r="G38" i="2"/>
  <c r="R7" i="2" s="1"/>
  <c r="C20" i="1" s="1"/>
  <c r="H38" i="2"/>
  <c r="R8" i="2" s="1"/>
  <c r="C21" i="1" s="1"/>
  <c r="I38" i="2"/>
  <c r="R9" i="2" s="1"/>
  <c r="C22" i="1" s="1"/>
  <c r="J38" i="2"/>
  <c r="R10" i="2" s="1"/>
  <c r="C23" i="1" s="1"/>
  <c r="K38" i="2"/>
  <c r="L38" i="2"/>
  <c r="R12" i="2" s="1"/>
  <c r="C25" i="1" s="1"/>
  <c r="M38" i="2"/>
  <c r="R13" i="2" s="1"/>
  <c r="C26" i="1" s="1"/>
  <c r="N38" i="2"/>
  <c r="R14" i="2" s="1"/>
  <c r="C27" i="1" s="1"/>
  <c r="D38" i="2"/>
  <c r="R4" i="2" s="1"/>
  <c r="C17" i="1" s="1"/>
  <c r="C38" i="2"/>
  <c r="R3" i="2" s="1"/>
  <c r="C16" i="1" s="1"/>
  <c r="M4" i="2" l="1"/>
  <c r="H10" i="1" s="1"/>
  <c r="M5" i="2"/>
  <c r="H11" i="1" s="1"/>
  <c r="M6" i="2"/>
  <c r="H12" i="1" s="1"/>
  <c r="D31" i="2"/>
  <c r="E31" i="2"/>
  <c r="F31" i="2"/>
  <c r="C31" i="2"/>
  <c r="D30" i="2"/>
  <c r="E30" i="2"/>
  <c r="F30" i="2"/>
  <c r="C30" i="2"/>
  <c r="D29" i="2"/>
  <c r="E29" i="2"/>
  <c r="F29" i="2"/>
  <c r="M3" i="2" s="1"/>
  <c r="H9" i="1" s="1"/>
  <c r="C29" i="2"/>
  <c r="B9" i="1"/>
  <c r="G5" i="2"/>
  <c r="G7" i="2"/>
  <c r="G3" i="2"/>
  <c r="G4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Q3" i="2" l="1"/>
  <c r="Q19" i="2" l="1"/>
  <c r="Q20" i="2"/>
  <c r="Q21" i="2"/>
  <c r="Q22" i="2"/>
  <c r="Q23" i="2"/>
  <c r="Q24" i="2"/>
  <c r="Q25" i="2"/>
  <c r="Q26" i="2"/>
  <c r="Q27" i="2"/>
  <c r="Q28" i="2"/>
  <c r="Q29" i="2"/>
  <c r="Q18" i="2"/>
  <c r="T3" i="2"/>
  <c r="B43" i="1" l="1"/>
  <c r="B39" i="1"/>
  <c r="B35" i="1"/>
  <c r="B42" i="1"/>
  <c r="B38" i="1"/>
  <c r="B34" i="1"/>
  <c r="B36" i="1"/>
  <c r="B41" i="1"/>
  <c r="B37" i="1"/>
  <c r="B33" i="1"/>
  <c r="B40" i="1"/>
  <c r="B32" i="1"/>
  <c r="T4" i="2"/>
  <c r="G17" i="1" s="1"/>
  <c r="T5" i="2"/>
  <c r="G18" i="1" s="1"/>
  <c r="T6" i="2"/>
  <c r="G19" i="1" s="1"/>
  <c r="T7" i="2"/>
  <c r="G20" i="1" s="1"/>
  <c r="T8" i="2"/>
  <c r="G21" i="1" s="1"/>
  <c r="T9" i="2"/>
  <c r="G22" i="1" s="1"/>
  <c r="T10" i="2"/>
  <c r="G23" i="1" s="1"/>
  <c r="T11" i="2"/>
  <c r="G24" i="1" s="1"/>
  <c r="T12" i="2"/>
  <c r="G25" i="1" s="1"/>
  <c r="T13" i="2"/>
  <c r="G26" i="1" s="1"/>
  <c r="T14" i="2"/>
  <c r="G27" i="1" s="1"/>
  <c r="G16" i="1"/>
  <c r="Q4" i="2"/>
  <c r="B17" i="1" s="1"/>
  <c r="Q5" i="2"/>
  <c r="B18" i="1" s="1"/>
  <c r="Q6" i="2"/>
  <c r="B19" i="1" s="1"/>
  <c r="Q7" i="2"/>
  <c r="B20" i="1" s="1"/>
  <c r="Q8" i="2"/>
  <c r="B21" i="1" s="1"/>
  <c r="Q9" i="2"/>
  <c r="B22" i="1" s="1"/>
  <c r="Q10" i="2"/>
  <c r="B23" i="1" s="1"/>
  <c r="Q11" i="2"/>
  <c r="B24" i="1" s="1"/>
  <c r="Q12" i="2"/>
  <c r="B25" i="1" s="1"/>
  <c r="Q13" i="2"/>
  <c r="B26" i="1" s="1"/>
  <c r="Q14" i="2"/>
  <c r="B27" i="1" s="1"/>
  <c r="B16" i="1"/>
  <c r="E14" i="2"/>
  <c r="E15" i="2"/>
  <c r="D9" i="1"/>
  <c r="C9" i="1"/>
  <c r="L6" i="2"/>
  <c r="G12" i="1" s="1"/>
  <c r="L5" i="2"/>
  <c r="G11" i="1" s="1"/>
  <c r="L4" i="2"/>
  <c r="G10" i="1" s="1"/>
  <c r="L3" i="2"/>
  <c r="G9" i="1" s="1"/>
  <c r="D33" i="1" l="1"/>
  <c r="D37" i="1"/>
  <c r="D41" i="1"/>
  <c r="D34" i="1"/>
  <c r="D38" i="1"/>
  <c r="D42" i="1"/>
  <c r="D35" i="1"/>
  <c r="D39" i="1"/>
  <c r="D43" i="1"/>
  <c r="D36" i="1"/>
  <c r="D40" i="1"/>
  <c r="D32" i="1"/>
  <c r="I24" i="1"/>
  <c r="I16" i="1"/>
  <c r="I19" i="1"/>
  <c r="I17" i="1"/>
  <c r="D21" i="1"/>
  <c r="D26" i="1"/>
  <c r="I12" i="1"/>
  <c r="D23" i="1"/>
  <c r="I10" i="1"/>
  <c r="D16" i="1"/>
  <c r="D20" i="1"/>
  <c r="I18" i="1"/>
  <c r="I11" i="1"/>
  <c r="I9" i="1"/>
  <c r="D24" i="1"/>
  <c r="I27" i="1"/>
  <c r="I23" i="1"/>
  <c r="D19" i="1"/>
  <c r="I26" i="1"/>
  <c r="D22" i="1"/>
  <c r="I22" i="1"/>
  <c r="D27" i="1"/>
  <c r="D18" i="1"/>
  <c r="I20" i="1"/>
  <c r="D25" i="1"/>
  <c r="I25" i="1"/>
  <c r="D17" i="1"/>
  <c r="I21" i="1"/>
</calcChain>
</file>

<file path=xl/sharedStrings.xml><?xml version="1.0" encoding="utf-8"?>
<sst xmlns="http://schemas.openxmlformats.org/spreadsheetml/2006/main" count="346" uniqueCount="127">
  <si>
    <t>kWh/h</t>
  </si>
  <si>
    <t>Éves/Yearly</t>
  </si>
  <si>
    <t>Nem megszakítható/Firm</t>
  </si>
  <si>
    <t>Megszakítható/Interruptible</t>
  </si>
  <si>
    <t>Szezonális/Seasonal</t>
  </si>
  <si>
    <t>Backhaul</t>
  </si>
  <si>
    <t>Q1</t>
  </si>
  <si>
    <t>Q2</t>
  </si>
  <si>
    <t>Q3</t>
  </si>
  <si>
    <t>Q4</t>
  </si>
  <si>
    <t>Negyedéves/Quarterly</t>
  </si>
  <si>
    <t>HUF/kWh/h/period</t>
  </si>
  <si>
    <t>Havi/Monthly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</si>
  <si>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</si>
  <si>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</si>
  <si>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</si>
  <si>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</si>
  <si>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</si>
  <si>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</si>
  <si>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</si>
  <si>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</si>
  <si>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</si>
  <si>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OKT</t>
  </si>
  <si>
    <t>NOV</t>
  </si>
  <si>
    <t>DEC</t>
  </si>
  <si>
    <t>Kapacitásdíj:</t>
  </si>
  <si>
    <t>Hazai</t>
  </si>
  <si>
    <t>keverő</t>
  </si>
  <si>
    <t>import</t>
  </si>
  <si>
    <t>termelés</t>
  </si>
  <si>
    <t>tároló entry</t>
  </si>
  <si>
    <t>kiskundorozsma</t>
  </si>
  <si>
    <t>Csanádpalota</t>
  </si>
  <si>
    <t>Szorzók:</t>
  </si>
  <si>
    <t>Negyedéves 1</t>
  </si>
  <si>
    <t>Negyedéves 2</t>
  </si>
  <si>
    <t>Havi 1</t>
  </si>
  <si>
    <t>Havi 2</t>
  </si>
  <si>
    <t>szorzó negyedéves</t>
  </si>
  <si>
    <t>havi</t>
  </si>
  <si>
    <t>napi</t>
  </si>
  <si>
    <t>BH díj</t>
  </si>
  <si>
    <t>BH kat</t>
  </si>
  <si>
    <t>BH1</t>
  </si>
  <si>
    <t>BH2</t>
  </si>
  <si>
    <t>N/A</t>
  </si>
  <si>
    <t>Mosonmagyaróvár (AT&gt;HU)</t>
  </si>
  <si>
    <t>Drávaszerdahely (CR&gt;HU)</t>
  </si>
  <si>
    <t>Drávaszerdahely (HU&gt;CR)</t>
  </si>
  <si>
    <t>Termelés/Production</t>
  </si>
  <si>
    <t>Keverőkör/Blending</t>
  </si>
  <si>
    <t>Kiskundorozsma (HU&gt;RS)</t>
  </si>
  <si>
    <t>Csanádpalota (RO&gt;HU)</t>
  </si>
  <si>
    <t>Csanádpalota (HU&gt;RO)</t>
  </si>
  <si>
    <t>Szorzó kat</t>
  </si>
  <si>
    <t>Negyedév/Quarter</t>
  </si>
  <si>
    <t>Hónap/Month</t>
  </si>
  <si>
    <t>Q1 (Okt-Dec)</t>
  </si>
  <si>
    <t>Q2 (Jan-Mar)</t>
  </si>
  <si>
    <t>Q3 (Apr-Jun)</t>
  </si>
  <si>
    <t>Q4 (Jul-Sep)</t>
  </si>
  <si>
    <t>Hálózati pont/Network point</t>
  </si>
  <si>
    <t>Kapacitásigény/Capacity request</t>
  </si>
  <si>
    <t>Kérjük töltse ki a lenti zöld cellákat / Please fill in the below green cells</t>
  </si>
  <si>
    <t>Kapacitásdíj egység/Capacity fee unit is</t>
  </si>
  <si>
    <t>Ft/kWh/h/időszak    /</t>
  </si>
  <si>
    <t>Firm kat</t>
  </si>
  <si>
    <t>FIRM1</t>
  </si>
  <si>
    <t>FIRM2</t>
  </si>
  <si>
    <t>UGS entry (UGS&gt;TSO)</t>
  </si>
  <si>
    <t>UGS exit (TSO&gt;UGS)</t>
  </si>
  <si>
    <t>Hazai kiadás/Domestic exit</t>
  </si>
  <si>
    <t>Kapacitásdíj/Capacity fee</t>
  </si>
  <si>
    <t>Szorzó kat. / Multiplier cat.</t>
  </si>
  <si>
    <t>Physical</t>
  </si>
  <si>
    <t>Szorzók/Multipliers:</t>
  </si>
  <si>
    <t>Negyedéves/Quarterly 1</t>
  </si>
  <si>
    <t>Negyedéves/Quarterly 2</t>
  </si>
  <si>
    <t>Havi/Monthly 1</t>
  </si>
  <si>
    <t>Havi/Monthly 2</t>
  </si>
  <si>
    <t>HUF/kWh/h/év(year)</t>
  </si>
  <si>
    <t>Algyő entry (RO&gt;HU)</t>
  </si>
  <si>
    <t>Algyő exit (HU&gt;RO)</t>
  </si>
  <si>
    <t>Ellentétes irány/Reverse flow</t>
  </si>
  <si>
    <t>Napi/Day-ahead</t>
  </si>
  <si>
    <t>Napon belüli/Withinday</t>
  </si>
  <si>
    <t>Órák száma</t>
  </si>
  <si>
    <t>Napon belüli 1</t>
  </si>
  <si>
    <t>Napi 1</t>
  </si>
  <si>
    <t>Napi 2</t>
  </si>
  <si>
    <t>Napon belüli 2</t>
  </si>
  <si>
    <t>napon belüli</t>
  </si>
  <si>
    <t>Gázórák száma/ No.of gashours</t>
  </si>
  <si>
    <t>Napi/ Daily 1</t>
  </si>
  <si>
    <t>Napi/ Daily 2</t>
  </si>
  <si>
    <t>Napon belüli / Within-a-day 1</t>
  </si>
  <si>
    <t>Napon belüli / Within-a-day 2</t>
  </si>
  <si>
    <t>Balassagyarmat (SK&gt;HU)</t>
  </si>
  <si>
    <t>Balassagyarmat (HU&gt;SK)</t>
  </si>
  <si>
    <t>Megszakítható díj</t>
  </si>
  <si>
    <t>VIP Bereg (UA&gt;HU)</t>
  </si>
  <si>
    <t>VIP Bereg (HU&gt;UA)</t>
  </si>
  <si>
    <t>Megszakítható kategória</t>
  </si>
  <si>
    <t>Negyedéves msz. HAG</t>
  </si>
  <si>
    <t>Negyedéves msz. Csanád</t>
  </si>
  <si>
    <t>Negyedéves msz. Bereg</t>
  </si>
  <si>
    <t>Negyedéves msz. 1</t>
  </si>
  <si>
    <t>Negyedéves msz. 2</t>
  </si>
  <si>
    <t>Firm</t>
  </si>
  <si>
    <t>INT</t>
  </si>
  <si>
    <t>Havi msz. HAG</t>
  </si>
  <si>
    <t>Havi msz. Csanád</t>
  </si>
  <si>
    <t>Havi msz Bereg</t>
  </si>
  <si>
    <t>Havi msz. 1</t>
  </si>
  <si>
    <t>Havi msz. 2</t>
  </si>
  <si>
    <t>Napi msz. HAG</t>
  </si>
  <si>
    <t>Napi msz. Csanád</t>
  </si>
  <si>
    <t>Napi msz Bereg</t>
  </si>
  <si>
    <t>Napi msz. 2</t>
  </si>
  <si>
    <t>Napi msz. 1</t>
  </si>
  <si>
    <t>Napon belüli msz. HAG</t>
  </si>
  <si>
    <t>Napon belüli msz. Csanád</t>
  </si>
  <si>
    <t>Napon belüli msz Bereg</t>
  </si>
  <si>
    <t>Napon belüli msz. 1</t>
  </si>
  <si>
    <t>Napon belüli msz. 2</t>
  </si>
  <si>
    <t>A kapacitásdíjak 2020.10.01-től érvényesek/Capacity fees are valid from 01.10.2020</t>
  </si>
  <si>
    <t>monne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</si>
</sst>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000\ _F_t_-;\-* #,##0.0000\ _F_t_-;_-* &quot;-&quot;??\ _F_t_-;_-@_-"/>
    <numFmt numFmtId="167" formatCode="_-* #,##0.000000\ _F_t_-;\-* #,##0.000000\ _F_t_-;_-* &quot;-&quot;??\ _F_t_-;_-@_-"/>
    <numFmt numFmtId="168" formatCode="0.000%"/>
    <numFmt numFmtId="169" formatCode="_-* #,##0.0000000\ _F_t_-;\-* #,##0.0000000\ _F_t_-;_-* &quot;-&quot;??\ _F_t_-;_-@_-"/>
    <numFmt numFmtId="170" formatCode="0.000000%"/>
    <numFmt numFmtId="171" formatCode="0.0000000%"/>
    <numFmt numFmtId="172" formatCode="0.00000000%"/>
    <numFmt numFmtId="173" formatCode="0.00000E+00"/>
    <numFmt numFmtId="174" formatCode="_-* #,##0.000000000\ _F_t_-;\-* #,##0.000000000\ _F_t_-;_-* &quot;-&quot;??\ _F_t_-;_-@_-"/>
    <numFmt numFmtId="175" formatCode="_-* #,##0.0000000000\ _F_t_-;\-* #,##0.0000000000\ _F_t_-;_-* &quot;-&quot;??\ _F_t_-;_-@_-"/>
    <numFmt numFmtId="176" formatCode="_-* #,##0.00000000000\ _F_t_-;\-* #,##0.000000000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1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2" applyFont="1" applyFill="1" applyBorder="1"/>
    <xf numFmtId="164" fontId="2" fillId="3" borderId="1" xfId="2" applyFont="1" applyFill="1" applyBorder="1" applyAlignment="1">
      <alignment horizontal="right"/>
    </xf>
    <xf numFmtId="0" fontId="5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5" borderId="1" xfId="0" applyFont="1" applyFill="1" applyBorder="1"/>
    <xf numFmtId="10" fontId="1" fillId="3" borderId="1" xfId="1" applyNumberFormat="1" applyFont="1" applyFill="1" applyBorder="1"/>
    <xf numFmtId="10" fontId="1" fillId="5" borderId="1" xfId="1" applyNumberFormat="1" applyFont="1" applyFill="1" applyBorder="1"/>
    <xf numFmtId="164" fontId="0" fillId="0" borderId="0" xfId="0" applyNumberFormat="1" applyAlignment="1">
      <alignment horizontal="center"/>
    </xf>
    <xf numFmtId="0" fontId="4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2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0" fillId="0" borderId="2" xfId="0" applyBorder="1" applyAlignment="1">
      <alignment horizontal="center"/>
    </xf>
    <xf numFmtId="166" fontId="2" fillId="3" borderId="1" xfId="2" applyNumberFormat="1" applyFont="1" applyFill="1" applyBorder="1" applyAlignment="1">
      <alignment horizontal="right"/>
    </xf>
    <xf numFmtId="166" fontId="2" fillId="5" borderId="1" xfId="2" applyNumberFormat="1" applyFont="1" applyFill="1" applyBorder="1" applyAlignment="1">
      <alignment horizontal="right"/>
    </xf>
    <xf numFmtId="167" fontId="2" fillId="3" borderId="1" xfId="2" applyNumberFormat="1" applyFont="1" applyFill="1" applyBorder="1" applyAlignment="1">
      <alignment horizontal="right"/>
    </xf>
    <xf numFmtId="167" fontId="2" fillId="5" borderId="1" xfId="2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7" fontId="2" fillId="0" borderId="0" xfId="2" applyNumberFormat="1" applyFont="1" applyFill="1" applyBorder="1" applyAlignment="1">
      <alignment horizontal="right"/>
    </xf>
    <xf numFmtId="167" fontId="2" fillId="0" borderId="0" xfId="2" applyNumberFormat="1" applyFont="1" applyFill="1" applyBorder="1"/>
    <xf numFmtId="0" fontId="0" fillId="0" borderId="11" xfId="0" applyBorder="1" applyAlignment="1">
      <alignment horizontal="center"/>
    </xf>
    <xf numFmtId="0" fontId="0" fillId="0" borderId="1" xfId="0" applyFill="1" applyBorder="1"/>
    <xf numFmtId="10" fontId="0" fillId="0" borderId="1" xfId="0" applyNumberFormat="1" applyBorder="1"/>
    <xf numFmtId="168" fontId="0" fillId="0" borderId="1" xfId="0" applyNumberFormat="1" applyBorder="1"/>
    <xf numFmtId="0" fontId="0" fillId="0" borderId="0" xfId="0" applyFill="1" applyBorder="1" applyAlignment="1">
      <alignment horizontal="center"/>
    </xf>
    <xf numFmtId="169" fontId="2" fillId="3" borderId="1" xfId="2" applyNumberFormat="1" applyFont="1" applyFill="1" applyBorder="1" applyAlignment="1">
      <alignment horizontal="right"/>
    </xf>
    <xf numFmtId="169" fontId="2" fillId="5" borderId="1" xfId="2" applyNumberFormat="1" applyFont="1" applyFill="1" applyBorder="1" applyAlignment="1">
      <alignment horizontal="right"/>
    </xf>
    <xf numFmtId="0" fontId="10" fillId="4" borderId="1" xfId="0" applyFont="1" applyFill="1" applyBorder="1" applyAlignment="1" applyProtection="1">
      <alignment horizontal="center"/>
      <protection locked="0"/>
    </xf>
    <xf numFmtId="10" fontId="0" fillId="3" borderId="1" xfId="0" applyNumberFormat="1" applyFill="1" applyBorder="1"/>
    <xf numFmtId="168" fontId="1" fillId="3" borderId="1" xfId="1" applyNumberFormat="1" applyFont="1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0" xfId="0" applyFill="1" applyBorder="1"/>
    <xf numFmtId="168" fontId="0" fillId="0" borderId="1" xfId="1" applyNumberFormat="1" applyFont="1" applyBorder="1"/>
    <xf numFmtId="10" fontId="0" fillId="0" borderId="0" xfId="0" applyNumberFormat="1"/>
    <xf numFmtId="168" fontId="0" fillId="0" borderId="0" xfId="0" applyNumberFormat="1"/>
    <xf numFmtId="0" fontId="0" fillId="0" borderId="0" xfId="0" applyBorder="1" applyAlignment="1">
      <alignment horizontal="right"/>
    </xf>
    <xf numFmtId="170" fontId="0" fillId="0" borderId="1" xfId="0" applyNumberFormat="1" applyBorder="1"/>
    <xf numFmtId="0" fontId="0" fillId="0" borderId="0" xfId="0" applyFill="1" applyBorder="1"/>
    <xf numFmtId="171" fontId="1" fillId="0" borderId="1" xfId="1" applyNumberFormat="1" applyFont="1" applyBorder="1"/>
    <xf numFmtId="10" fontId="0" fillId="0" borderId="11" xfId="1" applyNumberFormat="1" applyFont="1" applyBorder="1"/>
    <xf numFmtId="10" fontId="0" fillId="0" borderId="0" xfId="1" applyNumberFormat="1" applyFont="1" applyBorder="1"/>
    <xf numFmtId="171" fontId="0" fillId="0" borderId="1" xfId="0" applyNumberFormat="1" applyBorder="1"/>
    <xf numFmtId="172" fontId="0" fillId="0" borderId="1" xfId="0" applyNumberFormat="1" applyBorder="1"/>
    <xf numFmtId="173" fontId="0" fillId="0" borderId="0" xfId="0" applyNumberFormat="1"/>
    <xf numFmtId="174" fontId="2" fillId="3" borderId="1" xfId="2" applyNumberFormat="1" applyFont="1" applyFill="1" applyBorder="1" applyAlignment="1">
      <alignment horizontal="right"/>
    </xf>
    <xf numFmtId="175" fontId="2" fillId="3" borderId="1" xfId="2" applyNumberFormat="1" applyFont="1" applyFill="1" applyBorder="1" applyAlignment="1">
      <alignment horizontal="right"/>
    </xf>
    <xf numFmtId="176" fontId="2" fillId="3" borderId="1" xfId="2" applyNumberFormat="1" applyFont="1" applyFill="1" applyBorder="1" applyAlignment="1">
      <alignment horizontal="right"/>
    </xf>
    <xf numFmtId="174" fontId="2" fillId="5" borderId="1" xfId="2" applyNumberFormat="1" applyFont="1" applyFill="1" applyBorder="1" applyAlignment="1">
      <alignment horizontal="right"/>
    </xf>
    <xf numFmtId="175" fontId="2" fillId="5" borderId="1" xfId="2" applyNumberFormat="1" applyFont="1" applyFill="1" applyBorder="1" applyAlignment="1">
      <alignment horizontal="right"/>
    </xf>
    <xf numFmtId="176" fontId="2" fillId="5" borderId="1" xfId="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0" fontId="1" fillId="0" borderId="0" xfId="1" applyNumberFormat="1" applyFont="1" applyFill="1" applyBorder="1"/>
    <xf numFmtId="9" fontId="1" fillId="0" borderId="0" xfId="1" applyNumberFormat="1" applyFont="1" applyFill="1" applyBorder="1"/>
    <xf numFmtId="168" fontId="1" fillId="5" borderId="1" xfId="1" applyNumberFormat="1" applyFont="1" applyFill="1" applyBorder="1"/>
    <xf numFmtId="10" fontId="0" fillId="5" borderId="1" xfId="0" applyNumberFormat="1" applyFill="1" applyBorder="1"/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windowProtection="1" showGridLines="0" tabSelected="1" zoomScale="90" zoomScaleNormal="90" workbookViewId="0">
      <selection activeCell="G9" sqref="G9"/>
    </sheetView>
  </sheetViews>
  <sheetFormatPr defaultRowHeight="14.4" x14ac:dyDescent="0.3"/>
  <cols>
    <col min="1" max="1" width="40" bestFit="1" customWidth="1"/>
    <col min="2" max="2" width="33.109375" bestFit="1" customWidth="1"/>
    <col min="3" max="3" width="29.33203125" customWidth="1"/>
    <col min="4" max="4" width="27.6640625" customWidth="1"/>
    <col min="5" max="5" width="1.88671875" customWidth="1"/>
    <col min="6" max="6" width="22.44140625" customWidth="1"/>
    <col min="7" max="7" width="23.88671875" bestFit="1" customWidth="1"/>
    <col min="8" max="8" width="26.88671875" bestFit="1" customWidth="1"/>
    <col min="9" max="9" width="31.6640625" customWidth="1"/>
    <col min="10" max="10" width="18" customWidth="1"/>
    <col min="12" max="12" width="21.6640625" bestFit="1" customWidth="1"/>
    <col min="13" max="13" width="24.109375" bestFit="1" customWidth="1"/>
    <col min="14" max="14" width="14" customWidth="1"/>
  </cols>
  <sheetData>
    <row r="1" spans="1:13" ht="18" x14ac:dyDescent="0.35">
      <c r="A1" s="79" t="s">
        <v>63</v>
      </c>
      <c r="B1" s="80"/>
      <c r="C1" s="81"/>
    </row>
    <row r="2" spans="1:13" ht="18" x14ac:dyDescent="0.35">
      <c r="A2" s="10" t="s">
        <v>61</v>
      </c>
      <c r="B2" s="28" t="s">
        <v>71</v>
      </c>
    </row>
    <row r="3" spans="1:13" ht="18" x14ac:dyDescent="0.35">
      <c r="A3" s="10" t="s">
        <v>62</v>
      </c>
      <c r="B3" s="29">
        <v>1</v>
      </c>
      <c r="C3" s="10" t="s">
        <v>0</v>
      </c>
    </row>
    <row r="4" spans="1:13" ht="7.5" customHeight="1" x14ac:dyDescent="0.3"/>
    <row r="5" spans="1:13" ht="18" x14ac:dyDescent="0.35">
      <c r="A5" s="82" t="s">
        <v>64</v>
      </c>
      <c r="B5" s="82"/>
      <c r="C5" s="10" t="s">
        <v>65</v>
      </c>
      <c r="D5" s="10" t="s">
        <v>11</v>
      </c>
    </row>
    <row r="6" spans="1:13" ht="9.75" customHeight="1" x14ac:dyDescent="0.3"/>
    <row r="7" spans="1:13" ht="18" x14ac:dyDescent="0.35">
      <c r="A7" s="82" t="s">
        <v>1</v>
      </c>
      <c r="B7" s="82"/>
      <c r="C7" s="82"/>
      <c r="D7" s="82"/>
      <c r="F7" s="82" t="s">
        <v>10</v>
      </c>
      <c r="G7" s="82"/>
      <c r="H7" s="82"/>
      <c r="I7" s="82"/>
      <c r="J7" s="83"/>
      <c r="K7" s="83"/>
      <c r="L7" s="83"/>
      <c r="M7" s="83"/>
    </row>
    <row r="8" spans="1:13" x14ac:dyDescent="0.3">
      <c r="A8" s="5" t="s">
        <v>2</v>
      </c>
      <c r="B8" s="5" t="s">
        <v>3</v>
      </c>
      <c r="C8" s="5" t="s">
        <v>83</v>
      </c>
      <c r="D8" s="5" t="s">
        <v>4</v>
      </c>
      <c r="F8" s="6" t="s">
        <v>55</v>
      </c>
      <c r="G8" s="5" t="s">
        <v>2</v>
      </c>
      <c r="H8" s="5" t="s">
        <v>3</v>
      </c>
      <c r="I8" s="5" t="s">
        <v>83</v>
      </c>
    </row>
    <row r="9" spans="1:13" x14ac:dyDescent="0.3">
      <c r="A9" s="9">
        <f>IF(VLOOKUP($B$2,Munka2!$B$2:$H$17,7,0)="FIRM1",Tariff_Calculator!$B$3*VLOOKUP(Tariff_Calculator!B2,Munka2!$B$3:$F$17,2,0),"N/A")</f>
        <v>838.85</v>
      </c>
      <c r="B9" s="8">
        <f>VLOOKUP($B$2,Munka2!$B$3:$G$17,6,0)*$B$3</f>
        <v>838.85</v>
      </c>
      <c r="C9" s="9">
        <f>IF(VLOOKUP($B$2,Munka2!$B$2:$F$17,5,0)="BH1",Tariff_Calculator!$B$3*VLOOKUP(Tariff_Calculator!B2,Munka2!$B$3:$F$17,4,0),"N/A")</f>
        <v>784.22</v>
      </c>
      <c r="D9" s="9" t="str">
        <f>IF(VLOOKUP($B$2,Munka2!$B$2:$G$17,6,0)="SZEZ2",Tariff_Calculator!$B$3*VLOOKUP(Tariff_Calculator!B2,Munka2!$B$3:$G$17,2,0)*0.05,"N/A")</f>
        <v>N/A</v>
      </c>
      <c r="F9" s="7" t="s">
        <v>57</v>
      </c>
      <c r="G9" s="32">
        <f>IF(Tariff_Calculator!$A$9&lt;&gt;"N/A",Tariff_Calculator!$A$9*Munka2!L3,"N/A")</f>
        <v>292.42311000000001</v>
      </c>
      <c r="H9" s="68">
        <f>$B$3*VLOOKUP($B$2,Munka2!$B$3:$C$19,2,0)*Munka2!M3</f>
        <v>292.42311000000001</v>
      </c>
      <c r="I9" s="32">
        <f>IF(Tariff_Calculator!$C$9&lt;&gt;"N/A",Tariff_Calculator!$C$9*Munka2!L3,"N/A")</f>
        <v>273.37909200000001</v>
      </c>
      <c r="J9" s="27"/>
    </row>
    <row r="10" spans="1:13" x14ac:dyDescent="0.3">
      <c r="F10" s="11" t="s">
        <v>58</v>
      </c>
      <c r="G10" s="33">
        <f>IF(Tariff_Calculator!$A$9&lt;&gt;"N/A",Tariff_Calculator!$A$9*Munka2!L4,"N/A")</f>
        <v>272.12294000000003</v>
      </c>
      <c r="H10" s="71">
        <f>$B$3*VLOOKUP($B$2,Munka2!$B$3:$C$19,2,0)*Munka2!M4</f>
        <v>272.12294000000003</v>
      </c>
      <c r="I10" s="33">
        <f>IF(Tariff_Calculator!$C$9&lt;&gt;"N/A",Tariff_Calculator!$C$9*Munka2!L4,"N/A")</f>
        <v>254.40096800000003</v>
      </c>
      <c r="J10" s="27"/>
    </row>
    <row r="11" spans="1:13" x14ac:dyDescent="0.3">
      <c r="F11" s="7" t="s">
        <v>59</v>
      </c>
      <c r="G11" s="32">
        <f>IF(Tariff_Calculator!$A$9&lt;&gt;"N/A",Tariff_Calculator!$A$9*Munka2!L5,"N/A")</f>
        <v>144.869395</v>
      </c>
      <c r="H11" s="68">
        <f>$B$3*VLOOKUP($B$2,Munka2!$B$3:$C$19,2,0)*Munka2!M5</f>
        <v>144.869395</v>
      </c>
      <c r="I11" s="32">
        <f>IF(Tariff_Calculator!$C$9&lt;&gt;"N/A",Tariff_Calculator!$C$9*Munka2!L5,"N/A")</f>
        <v>135.43479400000001</v>
      </c>
      <c r="J11" s="27"/>
    </row>
    <row r="12" spans="1:13" x14ac:dyDescent="0.3">
      <c r="F12" s="11" t="s">
        <v>60</v>
      </c>
      <c r="G12" s="33">
        <f>IF(Tariff_Calculator!$A$9&lt;&gt;"N/A",Tariff_Calculator!$A$9*Munka2!L6,"N/A")</f>
        <v>209.20919000000001</v>
      </c>
      <c r="H12" s="71">
        <f>$B$3*VLOOKUP($B$2,Munka2!$B$3:$C$19,2,0)*Munka2!M6</f>
        <v>209.20919000000001</v>
      </c>
      <c r="I12" s="33">
        <f>IF(Tariff_Calculator!$C$9&lt;&gt;"N/A",Tariff_Calculator!$C$9*Munka2!L6,"N/A")</f>
        <v>195.58446800000002</v>
      </c>
      <c r="J12" s="27"/>
    </row>
    <row r="13" spans="1:13" ht="6" customHeight="1" x14ac:dyDescent="0.3">
      <c r="J13" s="2"/>
    </row>
    <row r="14" spans="1:13" ht="18" x14ac:dyDescent="0.35">
      <c r="A14" s="82" t="s">
        <v>12</v>
      </c>
      <c r="B14" s="82"/>
      <c r="C14" s="82"/>
      <c r="D14" s="82"/>
      <c r="F14" s="82" t="s">
        <v>84</v>
      </c>
      <c r="G14" s="82"/>
      <c r="H14" s="82"/>
      <c r="I14" s="82"/>
      <c r="J14" s="2"/>
    </row>
    <row r="15" spans="1:13" x14ac:dyDescent="0.3">
      <c r="A15" s="5" t="s">
        <v>56</v>
      </c>
      <c r="B15" s="5" t="s">
        <v>2</v>
      </c>
      <c r="C15" s="5" t="s">
        <v>3</v>
      </c>
      <c r="D15" s="5" t="s">
        <v>83</v>
      </c>
      <c r="F15" s="5" t="s">
        <v>56</v>
      </c>
      <c r="G15" s="5" t="s">
        <v>2</v>
      </c>
      <c r="H15" s="5" t="s">
        <v>3</v>
      </c>
      <c r="I15" s="5" t="s">
        <v>83</v>
      </c>
      <c r="J15" s="2"/>
    </row>
    <row r="16" spans="1:13" x14ac:dyDescent="0.3">
      <c r="A16" s="7" t="s">
        <v>13</v>
      </c>
      <c r="B16" s="34">
        <f>IF(Tariff_Calculator!$A$9&lt;&gt;"N/A",Tariff_Calculator!$A$9*Munka2!Q3,"N/A")</f>
        <v>128.59570500000001</v>
      </c>
      <c r="C16" s="68">
        <f>$B$3*VLOOKUP($B$2,Munka2!$B$3:$C$19,2,0)*Munka2!R3</f>
        <v>128.59570500000001</v>
      </c>
      <c r="D16" s="32">
        <f>IF(Tariff_Calculator!$C$9&lt;&gt;"N/A",Tariff_Calculator!$C$9*Munka2!Q3,"N/A")</f>
        <v>120.22092599999999</v>
      </c>
      <c r="F16" s="7" t="s">
        <v>13</v>
      </c>
      <c r="G16" s="34">
        <f>IF(Tariff_Calculator!$A$9&lt;&gt;"N/A",Tariff_Calculator!$A$9*Munka2!T3,"N/A")</f>
        <v>6.8785700000000007</v>
      </c>
      <c r="H16" s="69">
        <f>$B$3*VLOOKUP($B$2,Munka2!$B$3:$C$19,2,0)*Munka2!U3</f>
        <v>6.8785700000000007</v>
      </c>
      <c r="I16" s="34">
        <f>IF(Tariff_Calculator!$C$9&lt;&gt;"N/A",Tariff_Calculator!$C$9*Munka2!T3,"N/A")</f>
        <v>6.4306040000000007</v>
      </c>
      <c r="J16" s="2"/>
    </row>
    <row r="17" spans="1:10" x14ac:dyDescent="0.3">
      <c r="A17" s="11" t="s">
        <v>14</v>
      </c>
      <c r="B17" s="35">
        <f>IF(Tariff_Calculator!$A$9&lt;&gt;"N/A",Tariff_Calculator!$A$9*Munka2!Q4,"N/A")</f>
        <v>91.015225000000001</v>
      </c>
      <c r="C17" s="71">
        <f>$B$3*VLOOKUP($B$2,Munka2!$B$3:$C$19,2,0)*Munka2!R4</f>
        <v>91.015225000000001</v>
      </c>
      <c r="D17" s="33">
        <f>IF(Tariff_Calculator!$C$9&lt;&gt;"N/A",Tariff_Calculator!$C$9*Munka2!Q4,"N/A")</f>
        <v>85.087870000000009</v>
      </c>
      <c r="F17" s="11" t="s">
        <v>14</v>
      </c>
      <c r="G17" s="35">
        <f>IF(Tariff_Calculator!$A$9&lt;&gt;"N/A",Tariff_Calculator!$A$9*Munka2!T4,"N/A")</f>
        <v>4.8653300000000002</v>
      </c>
      <c r="H17" s="72">
        <f>$B$3*VLOOKUP($B$2,Munka2!$B$3:$C$19,2,0)*Munka2!U4</f>
        <v>4.8653300000000002</v>
      </c>
      <c r="I17" s="35">
        <f>IF(Tariff_Calculator!$C$9&lt;&gt;"N/A",Tariff_Calculator!$C$9*Munka2!T4,"N/A")</f>
        <v>4.548476</v>
      </c>
      <c r="J17" s="2"/>
    </row>
    <row r="18" spans="1:10" x14ac:dyDescent="0.3">
      <c r="A18" s="7" t="s">
        <v>15</v>
      </c>
      <c r="B18" s="34">
        <f>IF(Tariff_Calculator!$A$9&lt;&gt;"N/A",Tariff_Calculator!$A$9*Munka2!Q5,"N/A")</f>
        <v>78.013050000000007</v>
      </c>
      <c r="C18" s="68">
        <f>$B$3*VLOOKUP($B$2,Munka2!$B$3:$C$19,2,0)*Munka2!R5</f>
        <v>78.013050000000007</v>
      </c>
      <c r="D18" s="32">
        <f>IF(Tariff_Calculator!$C$9&lt;&gt;"N/A",Tariff_Calculator!$C$9*Munka2!Q5,"N/A")</f>
        <v>72.932460000000006</v>
      </c>
      <c r="F18" s="7" t="s">
        <v>15</v>
      </c>
      <c r="G18" s="34">
        <f>IF(Tariff_Calculator!$A$9&lt;&gt;"N/A",Tariff_Calculator!$A$9*Munka2!T5,"N/A")</f>
        <v>4.1942500000000003</v>
      </c>
      <c r="H18" s="69">
        <f>$B$3*VLOOKUP($B$2,Munka2!$B$3:$C$19,2,0)*Munka2!U5</f>
        <v>4.1942500000000003</v>
      </c>
      <c r="I18" s="34">
        <f>IF(Tariff_Calculator!$C$9&lt;&gt;"N/A",Tariff_Calculator!$C$9*Munka2!T5,"N/A")</f>
        <v>3.9211</v>
      </c>
      <c r="J18" s="2"/>
    </row>
    <row r="19" spans="1:10" x14ac:dyDescent="0.3">
      <c r="A19" s="11" t="s">
        <v>16</v>
      </c>
      <c r="B19" s="35">
        <f>IF(Tariff_Calculator!$A$9&lt;&gt;"N/A",Tariff_Calculator!$A$9*Munka2!Q6,"N/A")</f>
        <v>53.602514999999997</v>
      </c>
      <c r="C19" s="71">
        <f>$B$3*VLOOKUP($B$2,Munka2!$B$3:$C$19,2,0)*Munka2!R6</f>
        <v>53.602514999999997</v>
      </c>
      <c r="D19" s="33">
        <f>IF(Tariff_Calculator!$C$9&lt;&gt;"N/A",Tariff_Calculator!$C$9*Munka2!Q6,"N/A")</f>
        <v>50.111657999999998</v>
      </c>
      <c r="F19" s="11" t="s">
        <v>16</v>
      </c>
      <c r="G19" s="35">
        <f>IF(Tariff_Calculator!$A$9&lt;&gt;"N/A",Tariff_Calculator!$A$9*Munka2!T6,"N/A")</f>
        <v>2.85209</v>
      </c>
      <c r="H19" s="72">
        <f>$B$3*VLOOKUP($B$2,Munka2!$B$3:$C$19,2,0)*Munka2!U6</f>
        <v>2.85209</v>
      </c>
      <c r="I19" s="35">
        <f>IF(Tariff_Calculator!$C$9&lt;&gt;"N/A",Tariff_Calculator!$C$9*Munka2!T6,"N/A")</f>
        <v>2.6663480000000002</v>
      </c>
      <c r="J19" s="2"/>
    </row>
    <row r="20" spans="1:10" x14ac:dyDescent="0.3">
      <c r="A20" s="7" t="s">
        <v>17</v>
      </c>
      <c r="B20" s="34">
        <f>IF(Tariff_Calculator!$A$9&lt;&gt;"N/A",Tariff_Calculator!$A$9*Munka2!Q7,"N/A")</f>
        <v>46.136749999999999</v>
      </c>
      <c r="C20" s="68">
        <f>$B$3*VLOOKUP($B$2,Munka2!$B$3:$C$19,2,0)*Munka2!R7</f>
        <v>46.136749999999999</v>
      </c>
      <c r="D20" s="32">
        <f>IF(Tariff_Calculator!$C$9&lt;&gt;"N/A",Tariff_Calculator!$C$9*Munka2!Q7,"N/A")</f>
        <v>43.132100000000001</v>
      </c>
      <c r="F20" s="7" t="s">
        <v>17</v>
      </c>
      <c r="G20" s="34">
        <f>IF(Tariff_Calculator!$A$9&lt;&gt;"N/A",Tariff_Calculator!$A$9*Munka2!T7,"N/A")</f>
        <v>2.4326650000000001</v>
      </c>
      <c r="H20" s="69">
        <f>$B$3*VLOOKUP($B$2,Munka2!$B$3:$C$19,2,0)*Munka2!U7</f>
        <v>2.4326650000000001</v>
      </c>
      <c r="I20" s="34">
        <f>IF(Tariff_Calculator!$C$9&lt;&gt;"N/A",Tariff_Calculator!$C$9*Munka2!T7,"N/A")</f>
        <v>2.274238</v>
      </c>
    </row>
    <row r="21" spans="1:10" x14ac:dyDescent="0.3">
      <c r="A21" s="11" t="s">
        <v>18</v>
      </c>
      <c r="B21" s="35">
        <f>IF(Tariff_Calculator!$A$9&lt;&gt;"N/A",Tariff_Calculator!$A$9*Munka2!Q8,"N/A")</f>
        <v>58.719500000000011</v>
      </c>
      <c r="C21" s="71">
        <f>$B$3*VLOOKUP($B$2,Munka2!$B$3:$C$19,2,0)*Munka2!R8</f>
        <v>58.719500000000011</v>
      </c>
      <c r="D21" s="33">
        <f>IF(Tariff_Calculator!$C$9&lt;&gt;"N/A",Tariff_Calculator!$C$9*Munka2!Q8,"N/A")</f>
        <v>54.895400000000009</v>
      </c>
      <c r="F21" s="11" t="s">
        <v>18</v>
      </c>
      <c r="G21" s="35">
        <f>IF(Tariff_Calculator!$A$9&lt;&gt;"N/A",Tariff_Calculator!$A$9*Munka2!T8,"N/A")</f>
        <v>3.1037450000000004</v>
      </c>
      <c r="H21" s="72">
        <f>$B$3*VLOOKUP($B$2,Munka2!$B$3:$C$19,2,0)*Munka2!U8</f>
        <v>3.1037450000000004</v>
      </c>
      <c r="I21" s="35">
        <f>IF(Tariff_Calculator!$C$9&lt;&gt;"N/A",Tariff_Calculator!$C$9*Munka2!T8,"N/A")</f>
        <v>2.9016140000000004</v>
      </c>
    </row>
    <row r="22" spans="1:10" x14ac:dyDescent="0.3">
      <c r="A22" s="7" t="s">
        <v>19</v>
      </c>
      <c r="B22" s="34">
        <f>IF(Tariff_Calculator!$A$9&lt;&gt;"N/A",Tariff_Calculator!$A$9*Munka2!Q9,"N/A")</f>
        <v>69.540665000000004</v>
      </c>
      <c r="C22" s="68">
        <f>$B$3*VLOOKUP($B$2,Munka2!$B$3:$C$19,2,0)*Munka2!R9</f>
        <v>69.540665000000004</v>
      </c>
      <c r="D22" s="32">
        <f>IF(Tariff_Calculator!$C$9&lt;&gt;"N/A",Tariff_Calculator!$C$9*Munka2!Q9,"N/A")</f>
        <v>65.011837999999997</v>
      </c>
      <c r="F22" s="7" t="s">
        <v>19</v>
      </c>
      <c r="G22" s="34">
        <f>IF(Tariff_Calculator!$A$9&lt;&gt;"N/A",Tariff_Calculator!$A$9*Munka2!T9,"N/A")</f>
        <v>3.6909400000000003</v>
      </c>
      <c r="H22" s="69">
        <f>$B$3*VLOOKUP($B$2,Munka2!$B$3:$C$19,2,0)*Munka2!U9</f>
        <v>3.6909400000000003</v>
      </c>
      <c r="I22" s="34">
        <f>IF(Tariff_Calculator!$C$9&lt;&gt;"N/A",Tariff_Calculator!$C$9*Munka2!T9,"N/A")</f>
        <v>3.4505680000000005</v>
      </c>
    </row>
    <row r="23" spans="1:10" x14ac:dyDescent="0.3">
      <c r="A23" s="11" t="s">
        <v>20</v>
      </c>
      <c r="B23" s="35">
        <f>IF(Tariff_Calculator!$A$9&lt;&gt;"N/A",Tariff_Calculator!$A$9*Munka2!Q10,"N/A")</f>
        <v>78.684129999999996</v>
      </c>
      <c r="C23" s="71">
        <f>$B$3*VLOOKUP($B$2,Munka2!$B$3:$C$19,2,0)*Munka2!R10</f>
        <v>78.684129999999996</v>
      </c>
      <c r="D23" s="33">
        <f>IF(Tariff_Calculator!$C$9&lt;&gt;"N/A",Tariff_Calculator!$C$9*Munka2!Q10,"N/A")</f>
        <v>73.559836000000004</v>
      </c>
      <c r="F23" s="11" t="s">
        <v>20</v>
      </c>
      <c r="G23" s="35">
        <f>IF(Tariff_Calculator!$A$9&lt;&gt;"N/A",Tariff_Calculator!$A$9*Munka2!T10,"N/A")</f>
        <v>4.1942500000000003</v>
      </c>
      <c r="H23" s="72">
        <f>$B$3*VLOOKUP($B$2,Munka2!$B$3:$C$19,2,0)*Munka2!U10</f>
        <v>4.1942500000000003</v>
      </c>
      <c r="I23" s="35">
        <f>IF(Tariff_Calculator!$C$9&lt;&gt;"N/A",Tariff_Calculator!$C$9*Munka2!T10,"N/A")</f>
        <v>3.9211</v>
      </c>
    </row>
    <row r="24" spans="1:10" x14ac:dyDescent="0.3">
      <c r="A24" s="7" t="s">
        <v>21</v>
      </c>
      <c r="B24" s="34">
        <f>IF(Tariff_Calculator!$A$9&lt;&gt;"N/A",Tariff_Calculator!$A$9*Munka2!Q11,"N/A")</f>
        <v>80.529600000000002</v>
      </c>
      <c r="C24" s="68">
        <f>$B$3*VLOOKUP($B$2,Munka2!$B$3:$C$19,2,0)*Munka2!R11</f>
        <v>80.529600000000002</v>
      </c>
      <c r="D24" s="32">
        <f>IF(Tariff_Calculator!$C$9&lt;&gt;"N/A",Tariff_Calculator!$C$9*Munka2!Q11,"N/A")</f>
        <v>75.285120000000006</v>
      </c>
      <c r="F24" s="7" t="s">
        <v>21</v>
      </c>
      <c r="G24" s="34">
        <f>IF(Tariff_Calculator!$A$9&lt;&gt;"N/A",Tariff_Calculator!$A$9*Munka2!T11,"N/A")</f>
        <v>4.2781350000000007</v>
      </c>
      <c r="H24" s="69">
        <f>$B$3*VLOOKUP($B$2,Munka2!$B$3:$C$19,2,0)*Munka2!U11</f>
        <v>4.2781350000000007</v>
      </c>
      <c r="I24" s="34">
        <f>IF(Tariff_Calculator!$C$9&lt;&gt;"N/A",Tariff_Calculator!$C$9*Munka2!T11,"N/A")</f>
        <v>3.9995220000000002</v>
      </c>
    </row>
    <row r="25" spans="1:10" x14ac:dyDescent="0.3">
      <c r="A25" s="11" t="s">
        <v>22</v>
      </c>
      <c r="B25" s="35">
        <f>IF(Tariff_Calculator!$A$9&lt;&gt;"N/A",Tariff_Calculator!$A$9*Munka2!Q12,"N/A")</f>
        <v>89.840834999999998</v>
      </c>
      <c r="C25" s="71">
        <f>$B$3*VLOOKUP($B$2,Munka2!$B$3:$C$19,2,0)*Munka2!R12</f>
        <v>89.840834999999998</v>
      </c>
      <c r="D25" s="33">
        <f>IF(Tariff_Calculator!$C$9&lt;&gt;"N/A",Tariff_Calculator!$C$9*Munka2!Q12,"N/A")</f>
        <v>83.989962000000006</v>
      </c>
      <c r="F25" s="11" t="s">
        <v>22</v>
      </c>
      <c r="G25" s="35">
        <f>IF(Tariff_Calculator!$A$9&lt;&gt;"N/A",Tariff_Calculator!$A$9*Munka2!T12,"N/A")</f>
        <v>4.7814450000000006</v>
      </c>
      <c r="H25" s="72">
        <f>$B$3*VLOOKUP($B$2,Munka2!$B$3:$C$19,2,0)*Munka2!U12</f>
        <v>4.7814450000000006</v>
      </c>
      <c r="I25" s="35">
        <f>IF(Tariff_Calculator!$C$9&lt;&gt;"N/A",Tariff_Calculator!$C$9*Munka2!T12,"N/A")</f>
        <v>4.4700540000000002</v>
      </c>
    </row>
    <row r="26" spans="1:10" x14ac:dyDescent="0.3">
      <c r="A26" s="7" t="s">
        <v>23</v>
      </c>
      <c r="B26" s="34">
        <f>IF(Tariff_Calculator!$A$9&lt;&gt;"N/A",Tariff_Calculator!$A$9*Munka2!Q13,"N/A")</f>
        <v>96.971059999999994</v>
      </c>
      <c r="C26" s="68">
        <f>$B$3*VLOOKUP($B$2,Munka2!$B$3:$C$19,2,0)*Munka2!R13</f>
        <v>96.971059999999994</v>
      </c>
      <c r="D26" s="32">
        <f>IF(Tariff_Calculator!$C$9&lt;&gt;"N/A",Tariff_Calculator!$C$9*Munka2!Q13,"N/A")</f>
        <v>90.655832000000004</v>
      </c>
      <c r="F26" s="7" t="s">
        <v>23</v>
      </c>
      <c r="G26" s="34">
        <f>IF(Tariff_Calculator!$A$9&lt;&gt;"N/A",Tariff_Calculator!$A$9*Munka2!T13,"N/A")</f>
        <v>5.2008700000000001</v>
      </c>
      <c r="H26" s="69">
        <f>$B$3*VLOOKUP($B$2,Munka2!$B$3:$C$19,2,0)*Munka2!U13</f>
        <v>5.2008700000000001</v>
      </c>
      <c r="I26" s="34">
        <f>IF(Tariff_Calculator!$C$9&lt;&gt;"N/A",Tariff_Calculator!$C$9*Munka2!T13,"N/A")</f>
        <v>4.8621639999999999</v>
      </c>
    </row>
    <row r="27" spans="1:10" x14ac:dyDescent="0.3">
      <c r="A27" s="11" t="s">
        <v>24</v>
      </c>
      <c r="B27" s="35">
        <f>IF(Tariff_Calculator!$A$9&lt;&gt;"N/A",Tariff_Calculator!$A$9*Munka2!Q14,"N/A")</f>
        <v>132.95772500000001</v>
      </c>
      <c r="C27" s="71">
        <f>$B$3*VLOOKUP($B$2,Munka2!$B$3:$C$19,2,0)*Munka2!R14</f>
        <v>132.95772500000001</v>
      </c>
      <c r="D27" s="33">
        <f>IF(Tariff_Calculator!$C$9&lt;&gt;"N/A",Tariff_Calculator!$C$9*Munka2!Q14,"N/A")</f>
        <v>124.29887000000001</v>
      </c>
      <c r="F27" s="11" t="s">
        <v>24</v>
      </c>
      <c r="G27" s="35">
        <f>IF(Tariff_Calculator!$A$9&lt;&gt;"N/A",Tariff_Calculator!$A$9*Munka2!T14,"N/A")</f>
        <v>7.1302250000000011</v>
      </c>
      <c r="H27" s="72">
        <f>$B$3*VLOOKUP($B$2,Munka2!$B$3:$C$19,2,0)*Munka2!U14</f>
        <v>7.1302250000000011</v>
      </c>
      <c r="I27" s="35">
        <f>IF(Tariff_Calculator!$C$9&lt;&gt;"N/A",Tariff_Calculator!$C$9*Munka2!T14,"N/A")</f>
        <v>6.6658700000000009</v>
      </c>
    </row>
    <row r="29" spans="1:10" ht="18" x14ac:dyDescent="0.35">
      <c r="A29" s="82" t="s">
        <v>85</v>
      </c>
      <c r="B29" s="82"/>
      <c r="C29" s="82"/>
      <c r="D29" s="82"/>
    </row>
    <row r="30" spans="1:10" ht="18" x14ac:dyDescent="0.35">
      <c r="A30" s="10" t="s">
        <v>92</v>
      </c>
      <c r="B30" s="47">
        <v>1</v>
      </c>
      <c r="C30" s="10"/>
      <c r="D30" s="10"/>
    </row>
    <row r="31" spans="1:10" x14ac:dyDescent="0.3">
      <c r="A31" s="5" t="s">
        <v>56</v>
      </c>
      <c r="B31" s="5" t="s">
        <v>2</v>
      </c>
      <c r="C31" s="5" t="s">
        <v>3</v>
      </c>
      <c r="D31" s="5" t="s">
        <v>83</v>
      </c>
    </row>
    <row r="32" spans="1:10" x14ac:dyDescent="0.3">
      <c r="A32" s="7" t="s">
        <v>13</v>
      </c>
      <c r="B32" s="45">
        <f>IF(Tariff_Calculator!$A$9&lt;&gt;"N/A",Tariff_Calculator!$A$9*Munka2!Q18*$B$30,"N/A")</f>
        <v>0.4445905</v>
      </c>
      <c r="C32" s="70">
        <f>$B$3*VLOOKUP($B$2,Munka2!$B$3:$C$19,2,0)*Munka2!R18</f>
        <v>0.4445905</v>
      </c>
      <c r="D32" s="34">
        <f>IF(Tariff_Calculator!$C$9&lt;&gt;"N/A",Tariff_Calculator!$C$9*Munka2!Q18*$B$30,"N/A")</f>
        <v>0.41563660000000002</v>
      </c>
    </row>
    <row r="33" spans="1:4" x14ac:dyDescent="0.3">
      <c r="A33" s="11" t="s">
        <v>14</v>
      </c>
      <c r="B33" s="46">
        <f>IF(Tariff_Calculator!$A$9&lt;&gt;"N/A",Tariff_Calculator!$A$9*Munka2!Q19*$B$30,"N/A")</f>
        <v>0.3103745</v>
      </c>
      <c r="C33" s="73">
        <f>$B$3*VLOOKUP($B$2,Munka2!$B$3:$C$19,2,0)*Munka2!R19</f>
        <v>0.3103745</v>
      </c>
      <c r="D33" s="35">
        <f>IF(Tariff_Calculator!$C$9&lt;&gt;"N/A",Tariff_Calculator!$C$9*Munka2!Q19*$B$30,"N/A")</f>
        <v>0.29016140000000001</v>
      </c>
    </row>
    <row r="34" spans="1:4" x14ac:dyDescent="0.3">
      <c r="A34" s="7" t="s">
        <v>15</v>
      </c>
      <c r="B34" s="45">
        <f>IF(Tariff_Calculator!$A$9&lt;&gt;"N/A",Tariff_Calculator!$A$9*Munka2!Q20*$B$30,"N/A")</f>
        <v>0.268432</v>
      </c>
      <c r="C34" s="70">
        <f>$B$3*VLOOKUP($B$2,Munka2!$B$3:$C$19,2,0)*Munka2!R20</f>
        <v>0.268432</v>
      </c>
      <c r="D34" s="34">
        <f>IF(Tariff_Calculator!$C$9&lt;&gt;"N/A",Tariff_Calculator!$C$9*Munka2!Q20*$B$30,"N/A")</f>
        <v>0.25095040000000002</v>
      </c>
    </row>
    <row r="35" spans="1:4" x14ac:dyDescent="0.3">
      <c r="A35" s="11" t="s">
        <v>16</v>
      </c>
      <c r="B35" s="46">
        <f>IF(Tariff_Calculator!$A$9&lt;&gt;"N/A",Tariff_Calculator!$A$9*Munka2!Q21*$B$30,"N/A")</f>
        <v>0.18454700000000002</v>
      </c>
      <c r="C35" s="73">
        <f>$B$3*VLOOKUP($B$2,Munka2!$B$3:$C$19,2,0)*Munka2!R21</f>
        <v>0.18454700000000002</v>
      </c>
      <c r="D35" s="35">
        <f>IF(Tariff_Calculator!$C$9&lt;&gt;"N/A",Tariff_Calculator!$C$9*Munka2!Q21*$B$30,"N/A")</f>
        <v>0.1725284</v>
      </c>
    </row>
    <row r="36" spans="1:4" x14ac:dyDescent="0.3">
      <c r="A36" s="7" t="s">
        <v>17</v>
      </c>
      <c r="B36" s="45">
        <f>IF(Tariff_Calculator!$A$9&lt;&gt;"N/A",Tariff_Calculator!$A$9*Munka2!Q22*$B$30,"N/A")</f>
        <v>0.15938150000000001</v>
      </c>
      <c r="C36" s="70">
        <f>$B$3*VLOOKUP($B$2,Munka2!$B$3:$C$19,2,0)*Munka2!R22</f>
        <v>0.15938150000000001</v>
      </c>
      <c r="D36" s="34">
        <f>IF(Tariff_Calculator!$C$9&lt;&gt;"N/A",Tariff_Calculator!$C$9*Munka2!Q22*$B$30,"N/A")</f>
        <v>0.14900180000000002</v>
      </c>
    </row>
    <row r="37" spans="1:4" x14ac:dyDescent="0.3">
      <c r="A37" s="11" t="s">
        <v>18</v>
      </c>
      <c r="B37" s="46">
        <f>IF(Tariff_Calculator!$A$9&lt;&gt;"N/A",Tariff_Calculator!$A$9*Munka2!Q23*$B$30,"N/A")</f>
        <v>0.201324</v>
      </c>
      <c r="C37" s="73">
        <f>$B$3*VLOOKUP($B$2,Munka2!$B$3:$C$19,2,0)*Munka2!R23</f>
        <v>0.201324</v>
      </c>
      <c r="D37" s="35">
        <f>IF(Tariff_Calculator!$C$9&lt;&gt;"N/A",Tariff_Calculator!$C$9*Munka2!Q23*$B$30,"N/A")</f>
        <v>0.18821280000000001</v>
      </c>
    </row>
    <row r="38" spans="1:4" x14ac:dyDescent="0.3">
      <c r="A38" s="7" t="s">
        <v>19</v>
      </c>
      <c r="B38" s="45">
        <f>IF(Tariff_Calculator!$A$9&lt;&gt;"N/A",Tariff_Calculator!$A$9*Munka2!Q24*$B$30,"N/A")</f>
        <v>0.23487799999999998</v>
      </c>
      <c r="C38" s="70">
        <f>$B$3*VLOOKUP($B$2,Munka2!$B$3:$C$19,2,0)*Munka2!R24</f>
        <v>0.23487799999999998</v>
      </c>
      <c r="D38" s="34">
        <f>IF(Tariff_Calculator!$C$9&lt;&gt;"N/A",Tariff_Calculator!$C$9*Munka2!Q24*$B$30,"N/A")</f>
        <v>0.21958159999999999</v>
      </c>
    </row>
    <row r="39" spans="1:4" x14ac:dyDescent="0.3">
      <c r="A39" s="11" t="s">
        <v>20</v>
      </c>
      <c r="B39" s="46">
        <f>IF(Tariff_Calculator!$A$9&lt;&gt;"N/A",Tariff_Calculator!$A$9*Munka2!Q25*$B$30,"N/A")</f>
        <v>0.268432</v>
      </c>
      <c r="C39" s="73">
        <f>$B$3*VLOOKUP($B$2,Munka2!$B$3:$C$19,2,0)*Munka2!R25</f>
        <v>0.268432</v>
      </c>
      <c r="D39" s="35">
        <f>IF(Tariff_Calculator!$C$9&lt;&gt;"N/A",Tariff_Calculator!$C$9*Munka2!Q25*$B$30,"N/A")</f>
        <v>0.25095040000000002</v>
      </c>
    </row>
    <row r="40" spans="1:4" x14ac:dyDescent="0.3">
      <c r="A40" s="7" t="s">
        <v>21</v>
      </c>
      <c r="B40" s="45">
        <f>IF(Tariff_Calculator!$A$9&lt;&gt;"N/A",Tariff_Calculator!$A$9*Munka2!Q26*$B$30,"N/A")</f>
        <v>0.27682050000000002</v>
      </c>
      <c r="C40" s="70">
        <f>$B$3*VLOOKUP($B$2,Munka2!$B$3:$C$19,2,0)*Munka2!R26</f>
        <v>0.27682050000000002</v>
      </c>
      <c r="D40" s="34">
        <f>IF(Tariff_Calculator!$C$9&lt;&gt;"N/A",Tariff_Calculator!$C$9*Munka2!Q26*$B$30,"N/A")</f>
        <v>0.25879259999999998</v>
      </c>
    </row>
    <row r="41" spans="1:4" x14ac:dyDescent="0.3">
      <c r="A41" s="11" t="s">
        <v>22</v>
      </c>
      <c r="B41" s="46">
        <f>IF(Tariff_Calculator!$A$9&lt;&gt;"N/A",Tariff_Calculator!$A$9*Munka2!Q27*$B$30,"N/A")</f>
        <v>0.3103745</v>
      </c>
      <c r="C41" s="73">
        <f>$B$3*VLOOKUP($B$2,Munka2!$B$3:$C$19,2,0)*Munka2!R27</f>
        <v>0.3103745</v>
      </c>
      <c r="D41" s="35">
        <f>IF(Tariff_Calculator!$C$9&lt;&gt;"N/A",Tariff_Calculator!$C$9*Munka2!Q27*$B$30,"N/A")</f>
        <v>0.29016140000000001</v>
      </c>
    </row>
    <row r="42" spans="1:4" x14ac:dyDescent="0.3">
      <c r="A42" s="7" t="s">
        <v>23</v>
      </c>
      <c r="B42" s="45">
        <f>IF(Tariff_Calculator!$A$9&lt;&gt;"N/A",Tariff_Calculator!$A$9*Munka2!Q28*$B$30,"N/A")</f>
        <v>0.33554</v>
      </c>
      <c r="C42" s="70">
        <f>$B$3*VLOOKUP($B$2,Munka2!$B$3:$C$19,2,0)*Munka2!R28</f>
        <v>0.33554</v>
      </c>
      <c r="D42" s="34">
        <f>IF(Tariff_Calculator!$C$9&lt;&gt;"N/A",Tariff_Calculator!$C$9*Munka2!Q28*$B$30,"N/A")</f>
        <v>0.31368800000000002</v>
      </c>
    </row>
    <row r="43" spans="1:4" x14ac:dyDescent="0.3">
      <c r="A43" s="11" t="s">
        <v>24</v>
      </c>
      <c r="B43" s="46">
        <f>IF(Tariff_Calculator!$A$9&lt;&gt;"N/A",Tariff_Calculator!$A$9*Munka2!Q29*$B$30,"N/A")</f>
        <v>0.45297900000000002</v>
      </c>
      <c r="C43" s="73">
        <f>$B$3*VLOOKUP($B$2,Munka2!$B$3:$C$19,2,0)*Munka2!R29</f>
        <v>0.45297900000000002</v>
      </c>
      <c r="D43" s="35">
        <f>IF(Tariff_Calculator!$C$9&lt;&gt;"N/A",Tariff_Calculator!$C$9*Munka2!Q29*$B$30,"N/A")</f>
        <v>0.42347880000000004</v>
      </c>
    </row>
    <row r="44" spans="1:4" x14ac:dyDescent="0.3">
      <c r="A44" s="37"/>
      <c r="B44" s="38"/>
      <c r="C44" s="39"/>
      <c r="D44" s="38"/>
    </row>
    <row r="45" spans="1:4" x14ac:dyDescent="0.3">
      <c r="A45" s="30" t="s">
        <v>125</v>
      </c>
    </row>
  </sheetData>
  <sheetProtection selectLockedCells="1"/>
  <mergeCells count="8">
    <mergeCell ref="A1:C1"/>
    <mergeCell ref="A7:D7"/>
    <mergeCell ref="F7:I7"/>
    <mergeCell ref="A29:D29"/>
    <mergeCell ref="J7:M7"/>
    <mergeCell ref="A14:D14"/>
    <mergeCell ref="F14:I14"/>
    <mergeCell ref="A5:B5"/>
  </mergeCells>
  <pageMargins left="0.7" right="0.7" top="0.75" bottom="0.75" header="0.3" footer="0.3"/>
  <pageSetup paperSize="9" scale="44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378F0B-EEE2-49F2-92FF-2DA31517BC57}">
          <x14:formula1>
            <xm:f>Munka2!$W$3:$W$27</xm:f>
          </x14:formula1>
          <xm:sqref>B30</xm:sqref>
        </x14:dataValidation>
        <x14:dataValidation type="list" allowBlank="1" showInputMessage="1" showErrorMessage="1" xr:uid="{00000000-0002-0000-0000-000000000000}">
          <x14:formula1>
            <xm:f>Munka2!$B$3:$B$17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38"/>
  <sheetViews>
    <sheetView windowProtection="1" workbookViewId="0">
      <selection activeCell="L44" sqref="L44"/>
    </sheetView>
  </sheetViews>
  <sheetFormatPr defaultRowHeight="14.4" x14ac:dyDescent="0.3"/>
  <cols>
    <col min="1" max="1" width="41.44140625" customWidth="1"/>
    <col min="2" max="2" width="15.6640625" customWidth="1"/>
    <col min="3" max="3" width="13.109375" customWidth="1"/>
    <col min="4" max="4" width="11.6640625" customWidth="1"/>
    <col min="5" max="5" width="12.33203125" customWidth="1"/>
    <col min="6" max="6" width="13" customWidth="1"/>
    <col min="7" max="7" width="13.33203125" customWidth="1"/>
    <col min="8" max="8" width="13.6640625" customWidth="1"/>
    <col min="9" max="9" width="12.109375" customWidth="1"/>
    <col min="10" max="10" width="13.44140625" customWidth="1"/>
    <col min="11" max="11" width="12.6640625" customWidth="1"/>
    <col min="12" max="12" width="11.88671875" customWidth="1"/>
    <col min="13" max="13" width="12" customWidth="1"/>
  </cols>
  <sheetData>
    <row r="3" spans="1:6" ht="18" x14ac:dyDescent="0.35">
      <c r="A3" s="91" t="s">
        <v>61</v>
      </c>
      <c r="B3" s="82" t="s">
        <v>72</v>
      </c>
      <c r="C3" s="82"/>
      <c r="D3" s="86" t="s">
        <v>73</v>
      </c>
      <c r="E3" s="87"/>
      <c r="F3" s="54"/>
    </row>
    <row r="4" spans="1:6" ht="18" x14ac:dyDescent="0.35">
      <c r="A4" s="92"/>
      <c r="B4" s="82" t="s">
        <v>80</v>
      </c>
      <c r="C4" s="90"/>
      <c r="D4" s="88"/>
      <c r="E4" s="89"/>
    </row>
    <row r="5" spans="1:6" ht="18" x14ac:dyDescent="0.3">
      <c r="A5" s="93"/>
      <c r="B5" s="19" t="s">
        <v>74</v>
      </c>
      <c r="C5" s="19" t="s">
        <v>5</v>
      </c>
      <c r="D5" s="15"/>
      <c r="E5" s="16"/>
    </row>
    <row r="6" spans="1:6" x14ac:dyDescent="0.3">
      <c r="A6" s="13" t="s">
        <v>46</v>
      </c>
      <c r="B6" s="17">
        <v>784.22</v>
      </c>
      <c r="C6" s="17">
        <v>838.85</v>
      </c>
      <c r="D6" s="85">
        <v>2</v>
      </c>
      <c r="E6" s="85">
        <v>2</v>
      </c>
    </row>
    <row r="7" spans="1:6" x14ac:dyDescent="0.3">
      <c r="A7" s="14" t="s">
        <v>100</v>
      </c>
      <c r="B7" s="18">
        <v>784.22</v>
      </c>
      <c r="C7" s="18" t="s">
        <v>45</v>
      </c>
      <c r="D7" s="84">
        <v>2</v>
      </c>
      <c r="E7" s="84">
        <v>2</v>
      </c>
    </row>
    <row r="8" spans="1:6" x14ac:dyDescent="0.3">
      <c r="A8" s="13" t="s">
        <v>101</v>
      </c>
      <c r="B8" s="17">
        <v>838.85</v>
      </c>
      <c r="C8" s="17" t="s">
        <v>45</v>
      </c>
      <c r="D8" s="85">
        <v>2</v>
      </c>
      <c r="E8" s="85">
        <v>2</v>
      </c>
    </row>
    <row r="9" spans="1:6" x14ac:dyDescent="0.3">
      <c r="A9" s="14" t="s">
        <v>52</v>
      </c>
      <c r="B9" s="18">
        <v>784.22</v>
      </c>
      <c r="C9" s="18" t="s">
        <v>45</v>
      </c>
      <c r="D9" s="84">
        <v>2</v>
      </c>
      <c r="E9" s="84">
        <v>2</v>
      </c>
    </row>
    <row r="10" spans="1:6" x14ac:dyDescent="0.3">
      <c r="A10" s="13" t="s">
        <v>53</v>
      </c>
      <c r="B10" s="17">
        <v>838.85</v>
      </c>
      <c r="C10" s="17" t="s">
        <v>45</v>
      </c>
      <c r="D10" s="85">
        <v>2</v>
      </c>
      <c r="E10" s="85">
        <v>2</v>
      </c>
    </row>
    <row r="11" spans="1:6" x14ac:dyDescent="0.3">
      <c r="A11" s="14" t="s">
        <v>47</v>
      </c>
      <c r="B11" s="18">
        <v>784.22</v>
      </c>
      <c r="C11" s="18" t="s">
        <v>45</v>
      </c>
      <c r="D11" s="84">
        <v>2</v>
      </c>
      <c r="E11" s="84">
        <v>2</v>
      </c>
    </row>
    <row r="12" spans="1:6" x14ac:dyDescent="0.3">
      <c r="A12" s="13" t="s">
        <v>48</v>
      </c>
      <c r="B12" s="17">
        <v>838.85</v>
      </c>
      <c r="C12" s="17" t="s">
        <v>45</v>
      </c>
      <c r="D12" s="85">
        <v>2</v>
      </c>
      <c r="E12" s="85">
        <v>2</v>
      </c>
    </row>
    <row r="13" spans="1:6" x14ac:dyDescent="0.3">
      <c r="A13" s="14" t="s">
        <v>51</v>
      </c>
      <c r="B13" s="18">
        <v>838.85</v>
      </c>
      <c r="C13" s="18" t="s">
        <v>45</v>
      </c>
      <c r="D13" s="84">
        <v>2</v>
      </c>
      <c r="E13" s="84">
        <v>2</v>
      </c>
    </row>
    <row r="14" spans="1:6" x14ac:dyDescent="0.3">
      <c r="A14" s="13" t="s">
        <v>97</v>
      </c>
      <c r="B14" s="50">
        <v>784.22</v>
      </c>
      <c r="C14" s="50" t="s">
        <v>45</v>
      </c>
      <c r="D14" s="85">
        <v>2</v>
      </c>
      <c r="E14" s="85"/>
    </row>
    <row r="15" spans="1:6" x14ac:dyDescent="0.3">
      <c r="A15" s="14" t="s">
        <v>98</v>
      </c>
      <c r="B15" s="51">
        <v>838.85</v>
      </c>
      <c r="C15" s="51" t="s">
        <v>45</v>
      </c>
      <c r="D15" s="84">
        <v>2</v>
      </c>
      <c r="E15" s="84"/>
    </row>
    <row r="16" spans="1:6" x14ac:dyDescent="0.3">
      <c r="A16" s="13" t="s">
        <v>69</v>
      </c>
      <c r="B16" s="17">
        <v>78.42</v>
      </c>
      <c r="C16" s="17" t="s">
        <v>45</v>
      </c>
      <c r="D16" s="85">
        <v>1</v>
      </c>
      <c r="E16" s="85">
        <v>2</v>
      </c>
    </row>
    <row r="17" spans="1:13" x14ac:dyDescent="0.3">
      <c r="A17" s="14" t="s">
        <v>49</v>
      </c>
      <c r="B17" s="18">
        <v>784.22</v>
      </c>
      <c r="C17" s="18">
        <v>838.85</v>
      </c>
      <c r="D17" s="84">
        <v>1</v>
      </c>
      <c r="E17" s="84">
        <v>2</v>
      </c>
    </row>
    <row r="18" spans="1:13" x14ac:dyDescent="0.3">
      <c r="A18" s="13" t="s">
        <v>71</v>
      </c>
      <c r="B18" s="17">
        <v>838.85</v>
      </c>
      <c r="C18" s="17">
        <v>784.22</v>
      </c>
      <c r="D18" s="85">
        <v>2</v>
      </c>
      <c r="E18" s="85">
        <v>2</v>
      </c>
    </row>
    <row r="19" spans="1:13" x14ac:dyDescent="0.3">
      <c r="A19" s="14" t="s">
        <v>70</v>
      </c>
      <c r="B19" s="18">
        <v>0</v>
      </c>
      <c r="C19" s="18" t="s">
        <v>45</v>
      </c>
      <c r="D19" s="84">
        <v>1</v>
      </c>
      <c r="E19" s="84">
        <v>2</v>
      </c>
    </row>
    <row r="20" spans="1:13" x14ac:dyDescent="0.3">
      <c r="A20" s="13" t="s">
        <v>50</v>
      </c>
      <c r="B20" s="17">
        <v>838.85</v>
      </c>
      <c r="C20" s="17" t="s">
        <v>45</v>
      </c>
      <c r="D20" s="85">
        <v>1</v>
      </c>
      <c r="E20" s="85">
        <v>2</v>
      </c>
    </row>
    <row r="23" spans="1:13" ht="18" x14ac:dyDescent="0.35">
      <c r="A23" s="20" t="s">
        <v>75</v>
      </c>
      <c r="B23" s="12"/>
      <c r="C23" s="12"/>
      <c r="D23" s="12"/>
      <c r="E23" s="12"/>
    </row>
    <row r="24" spans="1:13" ht="15.6" x14ac:dyDescent="0.3">
      <c r="A24" s="21"/>
      <c r="B24" s="22" t="s">
        <v>7</v>
      </c>
      <c r="C24" s="22" t="s">
        <v>8</v>
      </c>
      <c r="D24" s="22" t="s">
        <v>9</v>
      </c>
      <c r="E24" s="22" t="s">
        <v>6</v>
      </c>
      <c r="F24" s="74"/>
      <c r="G24" s="74"/>
      <c r="H24" s="74"/>
      <c r="I24" s="74"/>
      <c r="J24" s="74"/>
      <c r="K24" s="74"/>
      <c r="L24" s="74"/>
      <c r="M24" s="74"/>
    </row>
    <row r="25" spans="1:13" x14ac:dyDescent="0.3">
      <c r="A25" s="23" t="s">
        <v>76</v>
      </c>
      <c r="B25" s="48">
        <v>0.26750000000000002</v>
      </c>
      <c r="C25" s="48">
        <v>0.26750000000000002</v>
      </c>
      <c r="D25" s="48">
        <v>0.26750000000000002</v>
      </c>
      <c r="E25" s="48">
        <v>0.26750000000000002</v>
      </c>
      <c r="F25" s="75"/>
      <c r="G25" s="75"/>
      <c r="H25" s="75"/>
      <c r="I25" s="75"/>
      <c r="J25" s="75"/>
      <c r="K25" s="75"/>
      <c r="L25" s="75"/>
      <c r="M25" s="75"/>
    </row>
    <row r="26" spans="1:13" x14ac:dyDescent="0.3">
      <c r="A26" s="24" t="s">
        <v>77</v>
      </c>
      <c r="B26" s="78">
        <v>0.32440000000000002</v>
      </c>
      <c r="C26" s="78">
        <v>0.17269999999999999</v>
      </c>
      <c r="D26" s="78">
        <v>0.24940000000000001</v>
      </c>
      <c r="E26" s="78">
        <v>0.34860000000000002</v>
      </c>
      <c r="F26" s="76"/>
      <c r="G26" s="76"/>
      <c r="H26" s="76"/>
      <c r="I26" s="76"/>
      <c r="J26" s="76"/>
      <c r="K26" s="76"/>
      <c r="L26" s="76"/>
      <c r="M26" s="76"/>
    </row>
    <row r="27" spans="1:13" x14ac:dyDescent="0.3">
      <c r="E27" t="s">
        <v>126</v>
      </c>
    </row>
    <row r="28" spans="1:13" ht="15.6" x14ac:dyDescent="0.3">
      <c r="A28" s="21"/>
      <c r="B28" s="22" t="s">
        <v>13</v>
      </c>
      <c r="C28" s="22" t="s">
        <v>14</v>
      </c>
      <c r="D28" s="22" t="s">
        <v>15</v>
      </c>
      <c r="E28" s="22" t="s">
        <v>16</v>
      </c>
      <c r="F28" s="22" t="s">
        <v>17</v>
      </c>
      <c r="G28" s="22" t="s">
        <v>18</v>
      </c>
      <c r="H28" s="22" t="s">
        <v>19</v>
      </c>
      <c r="I28" s="22" t="s">
        <v>20</v>
      </c>
      <c r="J28" s="22" t="s">
        <v>21</v>
      </c>
      <c r="K28" s="22" t="s">
        <v>22</v>
      </c>
      <c r="L28" s="22" t="s">
        <v>23</v>
      </c>
      <c r="M28" s="22" t="s">
        <v>24</v>
      </c>
    </row>
    <row r="29" spans="1:13" x14ac:dyDescent="0.3">
      <c r="A29" s="23" t="s">
        <v>78</v>
      </c>
      <c r="B29" s="25">
        <v>9.7500000000000003E-2</v>
      </c>
      <c r="C29" s="25">
        <v>9.7500000000000003E-2</v>
      </c>
      <c r="D29" s="25">
        <v>9.7500000000000003E-2</v>
      </c>
      <c r="E29" s="25">
        <v>9.7500000000000003E-2</v>
      </c>
      <c r="F29" s="25">
        <v>5.1999999999999998E-3</v>
      </c>
      <c r="G29" s="25">
        <v>5.1999999999999998E-3</v>
      </c>
      <c r="H29" s="25">
        <v>5.1999999999999998E-3</v>
      </c>
      <c r="I29" s="25">
        <v>5.1999999999999998E-3</v>
      </c>
      <c r="J29" s="25">
        <v>5.1999999999999998E-3</v>
      </c>
      <c r="K29" s="25">
        <v>5.1999999999999998E-3</v>
      </c>
      <c r="L29" s="25">
        <v>5.1999999999999998E-3</v>
      </c>
      <c r="M29" s="25">
        <v>5.1999999999999998E-3</v>
      </c>
    </row>
    <row r="30" spans="1:13" x14ac:dyDescent="0.3">
      <c r="A30" s="24" t="s">
        <v>79</v>
      </c>
      <c r="B30" s="26">
        <v>0.15329999999999999</v>
      </c>
      <c r="C30" s="26">
        <v>0.1085</v>
      </c>
      <c r="D30" s="26">
        <v>9.2999999999999999E-2</v>
      </c>
      <c r="E30" s="26">
        <v>6.3899999999999998E-2</v>
      </c>
      <c r="F30" s="26">
        <v>5.5E-2</v>
      </c>
      <c r="G30" s="26">
        <v>7.0000000000000007E-2</v>
      </c>
      <c r="H30" s="26">
        <v>8.2900000000000001E-2</v>
      </c>
      <c r="I30" s="26">
        <v>9.3799999999999994E-2</v>
      </c>
      <c r="J30" s="26">
        <v>9.6000000000000002E-2</v>
      </c>
      <c r="K30" s="26">
        <v>0.1071</v>
      </c>
      <c r="L30" s="26">
        <v>0.11559999999999999</v>
      </c>
      <c r="M30" s="26">
        <v>0.1585</v>
      </c>
    </row>
    <row r="32" spans="1:13" ht="15.6" x14ac:dyDescent="0.3">
      <c r="A32" s="21"/>
      <c r="B32" s="22" t="s">
        <v>13</v>
      </c>
      <c r="C32" s="22" t="s">
        <v>14</v>
      </c>
      <c r="D32" s="22" t="s">
        <v>15</v>
      </c>
      <c r="E32" s="22" t="s">
        <v>16</v>
      </c>
      <c r="F32" s="22" t="s">
        <v>17</v>
      </c>
      <c r="G32" s="22" t="s">
        <v>18</v>
      </c>
      <c r="H32" s="22" t="s">
        <v>19</v>
      </c>
      <c r="I32" s="22" t="s">
        <v>20</v>
      </c>
      <c r="J32" s="22" t="s">
        <v>21</v>
      </c>
      <c r="K32" s="22" t="s">
        <v>22</v>
      </c>
      <c r="L32" s="22" t="s">
        <v>23</v>
      </c>
      <c r="M32" s="22" t="s">
        <v>24</v>
      </c>
    </row>
    <row r="33" spans="1:13" x14ac:dyDescent="0.3">
      <c r="A33" s="23" t="s">
        <v>93</v>
      </c>
      <c r="B33" s="25">
        <v>5.1999999999999998E-3</v>
      </c>
      <c r="C33" s="25">
        <v>5.1999999999999998E-3</v>
      </c>
      <c r="D33" s="25">
        <v>5.1999999999999998E-3</v>
      </c>
      <c r="E33" s="25">
        <v>5.1999999999999998E-3</v>
      </c>
      <c r="F33" s="49">
        <v>3.4000000000000002E-4</v>
      </c>
      <c r="G33" s="49">
        <v>3.4000000000000002E-4</v>
      </c>
      <c r="H33" s="49">
        <v>3.4000000000000002E-4</v>
      </c>
      <c r="I33" s="49">
        <v>3.4000000000000002E-4</v>
      </c>
      <c r="J33" s="49">
        <v>3.4000000000000002E-4</v>
      </c>
      <c r="K33" s="49">
        <v>3.4000000000000002E-4</v>
      </c>
      <c r="L33" s="49">
        <v>3.4000000000000002E-4</v>
      </c>
      <c r="M33" s="49">
        <v>3.4000000000000002E-4</v>
      </c>
    </row>
    <row r="34" spans="1:13" x14ac:dyDescent="0.3">
      <c r="A34" s="24" t="s">
        <v>94</v>
      </c>
      <c r="B34" s="26">
        <v>8.2000000000000007E-3</v>
      </c>
      <c r="C34" s="26">
        <v>5.7999999999999996E-3</v>
      </c>
      <c r="D34" s="26">
        <v>5.0000000000000001E-3</v>
      </c>
      <c r="E34" s="26">
        <v>3.3999999999999998E-3</v>
      </c>
      <c r="F34" s="26">
        <v>2.8999999999999998E-3</v>
      </c>
      <c r="G34" s="26">
        <v>3.7000000000000002E-3</v>
      </c>
      <c r="H34" s="26">
        <v>4.4000000000000003E-3</v>
      </c>
      <c r="I34" s="26">
        <v>5.0000000000000001E-3</v>
      </c>
      <c r="J34" s="26">
        <v>5.1000000000000004E-3</v>
      </c>
      <c r="K34" s="26">
        <v>5.7000000000000002E-3</v>
      </c>
      <c r="L34" s="26">
        <v>6.1999999999999998E-3</v>
      </c>
      <c r="M34" s="26">
        <v>8.5000000000000006E-3</v>
      </c>
    </row>
    <row r="36" spans="1:13" ht="15.6" x14ac:dyDescent="0.3">
      <c r="A36" s="21"/>
      <c r="B36" s="22" t="s">
        <v>13</v>
      </c>
      <c r="C36" s="22" t="s">
        <v>14</v>
      </c>
      <c r="D36" s="22" t="s">
        <v>15</v>
      </c>
      <c r="E36" s="22" t="s">
        <v>16</v>
      </c>
      <c r="F36" s="22" t="s">
        <v>17</v>
      </c>
      <c r="G36" s="22" t="s">
        <v>18</v>
      </c>
      <c r="H36" s="22" t="s">
        <v>19</v>
      </c>
      <c r="I36" s="22" t="s">
        <v>20</v>
      </c>
      <c r="J36" s="22" t="s">
        <v>21</v>
      </c>
      <c r="K36" s="22" t="s">
        <v>22</v>
      </c>
      <c r="L36" s="22" t="s">
        <v>23</v>
      </c>
      <c r="M36" s="22" t="s">
        <v>24</v>
      </c>
    </row>
    <row r="37" spans="1:13" x14ac:dyDescent="0.3">
      <c r="A37" s="23" t="s">
        <v>95</v>
      </c>
      <c r="B37" s="49">
        <v>3.4000000000000002E-4</v>
      </c>
      <c r="C37" s="49">
        <v>3.4000000000000002E-4</v>
      </c>
      <c r="D37" s="49">
        <v>3.4000000000000002E-4</v>
      </c>
      <c r="E37" s="49">
        <v>3.4000000000000002E-4</v>
      </c>
      <c r="F37" s="49">
        <v>3.4000000000000002E-4</v>
      </c>
      <c r="G37" s="49">
        <v>3.4000000000000002E-4</v>
      </c>
      <c r="H37" s="49">
        <v>3.4000000000000002E-4</v>
      </c>
      <c r="I37" s="49">
        <v>3.4000000000000002E-4</v>
      </c>
      <c r="J37" s="49">
        <v>3.4000000000000002E-4</v>
      </c>
      <c r="K37" s="49">
        <v>3.4000000000000002E-4</v>
      </c>
      <c r="L37" s="49">
        <v>3.4000000000000002E-4</v>
      </c>
      <c r="M37" s="49">
        <v>3.4000000000000002E-4</v>
      </c>
    </row>
    <row r="38" spans="1:13" x14ac:dyDescent="0.3">
      <c r="A38" s="24" t="s">
        <v>96</v>
      </c>
      <c r="B38" s="77">
        <v>5.2999999999999998E-4</v>
      </c>
      <c r="C38" s="77">
        <v>3.6999999999999999E-4</v>
      </c>
      <c r="D38" s="77">
        <v>3.2000000000000003E-4</v>
      </c>
      <c r="E38" s="77">
        <v>2.2000000000000001E-4</v>
      </c>
      <c r="F38" s="77">
        <v>1.9000000000000001E-4</v>
      </c>
      <c r="G38" s="77">
        <v>2.4000000000000001E-4</v>
      </c>
      <c r="H38" s="77">
        <v>2.7999999999999998E-4</v>
      </c>
      <c r="I38" s="77">
        <v>3.2000000000000003E-4</v>
      </c>
      <c r="J38" s="77">
        <v>3.3E-4</v>
      </c>
      <c r="K38" s="77">
        <v>3.6999999999999999E-4</v>
      </c>
      <c r="L38" s="77">
        <v>4.0000000000000002E-4</v>
      </c>
      <c r="M38" s="77">
        <v>5.4000000000000001E-4</v>
      </c>
    </row>
  </sheetData>
  <sheetProtection selectLockedCells="1" selectUnlockedCells="1"/>
  <mergeCells count="19">
    <mergeCell ref="B3:C3"/>
    <mergeCell ref="D3:E4"/>
    <mergeCell ref="B4:C4"/>
    <mergeCell ref="D6:E6"/>
    <mergeCell ref="A3:A5"/>
    <mergeCell ref="D11:E11"/>
    <mergeCell ref="D12:E12"/>
    <mergeCell ref="D9:E9"/>
    <mergeCell ref="D10:E10"/>
    <mergeCell ref="D7:E7"/>
    <mergeCell ref="D8:E8"/>
    <mergeCell ref="D17:E17"/>
    <mergeCell ref="D20:E20"/>
    <mergeCell ref="D18:E18"/>
    <mergeCell ref="D19:E19"/>
    <mergeCell ref="D13:E13"/>
    <mergeCell ref="D16:E16"/>
    <mergeCell ref="D14:E14"/>
    <mergeCell ref="D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63"/>
  <sheetViews>
    <sheetView windowProtection="1" topLeftCell="A7" workbookViewId="0">
      <selection activeCell="H8" sqref="H8"/>
    </sheetView>
  </sheetViews>
  <sheetFormatPr defaultRowHeight="14.4" x14ac:dyDescent="0.3"/>
  <cols>
    <col min="2" max="2" width="24.44140625" customWidth="1"/>
    <col min="3" max="3" width="19.109375" bestFit="1" customWidth="1"/>
    <col min="4" max="4" width="18.109375" customWidth="1"/>
    <col min="5" max="5" width="19.33203125" customWidth="1"/>
    <col min="6" max="6" width="18.33203125" customWidth="1"/>
    <col min="7" max="7" width="18" customWidth="1"/>
    <col min="8" max="8" width="17.88671875" customWidth="1"/>
    <col min="9" max="9" width="21.5546875" customWidth="1"/>
    <col min="10" max="10" width="19.109375" bestFit="1" customWidth="1"/>
    <col min="11" max="11" width="18.88671875" customWidth="1"/>
    <col min="12" max="12" width="19.109375" bestFit="1" customWidth="1"/>
    <col min="13" max="14" width="18.6640625" customWidth="1"/>
    <col min="17" max="17" width="9.5546875" customWidth="1"/>
    <col min="18" max="18" width="14.6640625" customWidth="1"/>
    <col min="21" max="21" width="9.6640625" customWidth="1"/>
    <col min="23" max="23" width="11.33203125" customWidth="1"/>
  </cols>
  <sheetData>
    <row r="2" spans="2:23" x14ac:dyDescent="0.3">
      <c r="B2" s="1"/>
      <c r="C2" s="1"/>
      <c r="D2" s="1" t="s">
        <v>54</v>
      </c>
      <c r="E2" s="1" t="s">
        <v>41</v>
      </c>
      <c r="F2" s="1" t="s">
        <v>42</v>
      </c>
      <c r="G2" s="1" t="s">
        <v>99</v>
      </c>
      <c r="H2" s="1" t="s">
        <v>66</v>
      </c>
      <c r="I2" s="55" t="s">
        <v>102</v>
      </c>
      <c r="K2" t="s">
        <v>38</v>
      </c>
      <c r="L2" t="s">
        <v>108</v>
      </c>
      <c r="M2" t="s">
        <v>109</v>
      </c>
      <c r="P2" t="s">
        <v>39</v>
      </c>
      <c r="Q2" t="s">
        <v>108</v>
      </c>
      <c r="R2" t="s">
        <v>109</v>
      </c>
      <c r="S2" t="s">
        <v>40</v>
      </c>
      <c r="T2" t="s">
        <v>108</v>
      </c>
      <c r="U2" t="s">
        <v>109</v>
      </c>
      <c r="W2" t="s">
        <v>86</v>
      </c>
    </row>
    <row r="3" spans="2:23" x14ac:dyDescent="0.3">
      <c r="B3" s="1" t="s">
        <v>46</v>
      </c>
      <c r="C3" s="1">
        <v>784.22</v>
      </c>
      <c r="D3" s="1">
        <v>2</v>
      </c>
      <c r="E3" s="1">
        <v>838.85</v>
      </c>
      <c r="F3" s="1" t="s">
        <v>43</v>
      </c>
      <c r="G3" s="1">
        <f>C3*(1-0.30659)</f>
        <v>543.78599020000013</v>
      </c>
      <c r="H3" s="1" t="s">
        <v>67</v>
      </c>
      <c r="I3">
        <v>3</v>
      </c>
      <c r="K3" s="31" t="s">
        <v>6</v>
      </c>
      <c r="L3">
        <f>HLOOKUP(K3,$C$26:$F$28,VLOOKUP(Tariff_Calculator!$B$2,$B$3:$D$17,3,0)+1,0)</f>
        <v>0.34860000000000002</v>
      </c>
      <c r="M3">
        <f>HLOOKUP(K3,$C$26:$F$33,VLOOKUP(Tariff_Calculator!$B$2,$B$3:$I$17,8,0)+1,0)</f>
        <v>0.34860000000000002</v>
      </c>
      <c r="P3" s="3" t="s">
        <v>13</v>
      </c>
      <c r="Q3">
        <f>HLOOKUP(P3,$C$35:$N$37,VLOOKUP(Tariff_Calculator!$B$2,$B$3:$D$17,3,0)+1,0)</f>
        <v>0.15329999999999999</v>
      </c>
      <c r="R3">
        <f>HLOOKUP(P3,$C$35:$N$42,VLOOKUP(Tariff_Calculator!$B$2,$B$3:$I$17,8,0)+1,0)</f>
        <v>0.15329999999999999</v>
      </c>
      <c r="S3" s="3" t="s">
        <v>13</v>
      </c>
      <c r="T3">
        <f>HLOOKUP(S3,$C$44:$N$46,VLOOKUP(Tariff_Calculator!$B$2,$B$3:$D$17,3,0)+1,0)</f>
        <v>8.2000000000000007E-3</v>
      </c>
      <c r="U3">
        <f>HLOOKUP(S3,$C$44:$N$51,VLOOKUP(Tariff_Calculator!$B$2,$B$3:$I$17,8,0)+1,0)</f>
        <v>8.2000000000000007E-3</v>
      </c>
      <c r="W3">
        <v>1</v>
      </c>
    </row>
    <row r="4" spans="2:23" x14ac:dyDescent="0.3">
      <c r="B4" s="1" t="s">
        <v>100</v>
      </c>
      <c r="C4" s="1">
        <v>784.22</v>
      </c>
      <c r="D4" s="1">
        <v>2</v>
      </c>
      <c r="E4" s="1">
        <v>0</v>
      </c>
      <c r="F4" s="1" t="s">
        <v>44</v>
      </c>
      <c r="G4" s="1">
        <f t="shared" ref="G4:G19" si="0">C4</f>
        <v>784.22</v>
      </c>
      <c r="H4" s="1" t="s">
        <v>67</v>
      </c>
      <c r="I4">
        <v>7</v>
      </c>
      <c r="K4" s="31" t="s">
        <v>7</v>
      </c>
      <c r="L4">
        <f>HLOOKUP(K4,$C$26:$F$28,VLOOKUP(Tariff_Calculator!$B$2,$B$3:$D$17,3,0)+1,0)</f>
        <v>0.32440000000000002</v>
      </c>
      <c r="M4">
        <f>HLOOKUP(K4,$C$26:$F$33,VLOOKUP(Tariff_Calculator!$B$2,$B$3:$I$17,8,0)+1,0)</f>
        <v>0.32440000000000002</v>
      </c>
      <c r="P4" s="3" t="s">
        <v>14</v>
      </c>
      <c r="Q4">
        <f>HLOOKUP(P4,$C$35:$N$37,VLOOKUP(Tariff_Calculator!$B$2,$B$3:$D$17,3,0)+1,0)</f>
        <v>0.1085</v>
      </c>
      <c r="R4">
        <f>HLOOKUP(P4,$C$35:$N$42,VLOOKUP(Tariff_Calculator!$B$2,$B$3:$I$17,8,0)+1,0)</f>
        <v>0.1085</v>
      </c>
      <c r="S4" s="3" t="s">
        <v>14</v>
      </c>
      <c r="T4">
        <f>HLOOKUP(S4,$C$44:$N$46,VLOOKUP(Tariff_Calculator!$B$2,$B$3:$D$17,3,0)+1,0)</f>
        <v>5.7999999999999996E-3</v>
      </c>
      <c r="U4">
        <f>HLOOKUP(S4,$C$44:$N$51,VLOOKUP(Tariff_Calculator!$B$2,$B$3:$I$17,8,0)+1,0)</f>
        <v>5.7999999999999996E-3</v>
      </c>
      <c r="W4">
        <v>2</v>
      </c>
    </row>
    <row r="5" spans="2:23" x14ac:dyDescent="0.3">
      <c r="B5" s="1" t="s">
        <v>101</v>
      </c>
      <c r="C5" s="1">
        <v>838.85</v>
      </c>
      <c r="D5" s="1">
        <v>2</v>
      </c>
      <c r="E5" s="1">
        <v>0</v>
      </c>
      <c r="F5" s="1" t="s">
        <v>44</v>
      </c>
      <c r="G5" s="1">
        <f>C5*(1-0.02848)</f>
        <v>814.95955200000003</v>
      </c>
      <c r="H5" s="1" t="s">
        <v>68</v>
      </c>
      <c r="I5">
        <v>5</v>
      </c>
      <c r="K5" s="31" t="s">
        <v>8</v>
      </c>
      <c r="L5">
        <f>HLOOKUP(K5,$C$26:$F$28,VLOOKUP(Tariff_Calculator!$B$2,$B$3:$D$17,3,0)+1,0)</f>
        <v>0.17269999999999999</v>
      </c>
      <c r="M5">
        <f>HLOOKUP(K5,$C$26:$F$33,VLOOKUP(Tariff_Calculator!$B$2,$B$3:$I$17,8,0)+1,0)</f>
        <v>0.17269999999999999</v>
      </c>
      <c r="P5" s="3" t="s">
        <v>15</v>
      </c>
      <c r="Q5">
        <f>HLOOKUP(P5,$C$35:$N$37,VLOOKUP(Tariff_Calculator!$B$2,$B$3:$D$17,3,0)+1,0)</f>
        <v>9.2999999999999999E-2</v>
      </c>
      <c r="R5">
        <f>HLOOKUP(P5,$C$35:$N$42,VLOOKUP(Tariff_Calculator!$B$2,$B$3:$I$17,8,0)+1,0)</f>
        <v>9.2999999999999999E-2</v>
      </c>
      <c r="S5" s="3" t="s">
        <v>15</v>
      </c>
      <c r="T5">
        <f>HLOOKUP(S5,$C$44:$N$46,VLOOKUP(Tariff_Calculator!$B$2,$B$3:$D$17,3,0)+1,0)</f>
        <v>5.0000000000000001E-3</v>
      </c>
      <c r="U5">
        <f>HLOOKUP(S5,$C$44:$N$51,VLOOKUP(Tariff_Calculator!$B$2,$B$3:$I$17,8,0)+1,0)</f>
        <v>5.0000000000000001E-3</v>
      </c>
      <c r="W5">
        <v>3</v>
      </c>
    </row>
    <row r="6" spans="2:23" x14ac:dyDescent="0.3">
      <c r="B6" s="1" t="s">
        <v>52</v>
      </c>
      <c r="C6" s="1">
        <v>784.22</v>
      </c>
      <c r="D6" s="1">
        <v>2</v>
      </c>
      <c r="E6" s="1">
        <v>0</v>
      </c>
      <c r="F6" s="1" t="s">
        <v>44</v>
      </c>
      <c r="G6" s="1">
        <f t="shared" si="0"/>
        <v>784.22</v>
      </c>
      <c r="H6" s="1" t="s">
        <v>67</v>
      </c>
      <c r="I6">
        <v>7</v>
      </c>
      <c r="K6" s="31" t="s">
        <v>9</v>
      </c>
      <c r="L6">
        <f>HLOOKUP(K6,$C$26:$F$28,VLOOKUP(Tariff_Calculator!$B$2,$B$3:$D$17,3,0)+1,0)</f>
        <v>0.24940000000000001</v>
      </c>
      <c r="M6">
        <f>HLOOKUP(K6,$C$26:$F$33,VLOOKUP(Tariff_Calculator!$B$2,$B$3:$I$17,8,0)+1,0)</f>
        <v>0.24940000000000001</v>
      </c>
      <c r="P6" s="3" t="s">
        <v>16</v>
      </c>
      <c r="Q6">
        <f>HLOOKUP(P6,$C$35:$N$37,VLOOKUP(Tariff_Calculator!$B$2,$B$3:$D$17,3,0)+1,0)</f>
        <v>6.3899999999999998E-2</v>
      </c>
      <c r="R6">
        <f>HLOOKUP(P6,$C$35:$N$42,VLOOKUP(Tariff_Calculator!$B$2,$B$3:$I$17,8,0)+1,0)</f>
        <v>6.3899999999999998E-2</v>
      </c>
      <c r="S6" s="3" t="s">
        <v>16</v>
      </c>
      <c r="T6">
        <f>HLOOKUP(S6,$C$44:$N$46,VLOOKUP(Tariff_Calculator!$B$2,$B$3:$D$17,3,0)+1,0)</f>
        <v>3.3999999999999998E-3</v>
      </c>
      <c r="U6">
        <f>HLOOKUP(S6,$C$44:$N$51,VLOOKUP(Tariff_Calculator!$B$2,$B$3:$I$17,8,0)+1,0)</f>
        <v>3.3999999999999998E-3</v>
      </c>
      <c r="W6">
        <v>4</v>
      </c>
    </row>
    <row r="7" spans="2:23" x14ac:dyDescent="0.3">
      <c r="B7" s="1" t="s">
        <v>53</v>
      </c>
      <c r="C7" s="1">
        <v>838.85</v>
      </c>
      <c r="D7" s="1">
        <v>2</v>
      </c>
      <c r="E7" s="1">
        <v>0</v>
      </c>
      <c r="F7" s="1" t="s">
        <v>44</v>
      </c>
      <c r="G7" s="1">
        <f>C7*(1-0.02755)</f>
        <v>815.73968250000007</v>
      </c>
      <c r="H7" s="1" t="s">
        <v>67</v>
      </c>
      <c r="I7" s="59">
        <v>4</v>
      </c>
      <c r="P7" s="3" t="s">
        <v>17</v>
      </c>
      <c r="Q7">
        <f>HLOOKUP(P7,$C$35:$N$37,VLOOKUP(Tariff_Calculator!$B$2,$B$3:$D$17,3,0)+1,0)</f>
        <v>5.5E-2</v>
      </c>
      <c r="R7">
        <f>HLOOKUP(P7,$C$35:$N$42,VLOOKUP(Tariff_Calculator!$B$2,$B$3:$I$17,8,0)+1,0)</f>
        <v>5.5E-2</v>
      </c>
      <c r="S7" s="3" t="s">
        <v>17</v>
      </c>
      <c r="T7">
        <f>HLOOKUP(S7,$C$44:$N$46,VLOOKUP(Tariff_Calculator!$B$2,$B$3:$D$17,3,0)+1,0)</f>
        <v>2.8999999999999998E-3</v>
      </c>
      <c r="U7">
        <f>HLOOKUP(S7,$C$44:$N$51,VLOOKUP(Tariff_Calculator!$B$2,$B$3:$I$17,8,0)+1,0)</f>
        <v>2.8999999999999998E-3</v>
      </c>
      <c r="W7">
        <v>5</v>
      </c>
    </row>
    <row r="8" spans="2:23" x14ac:dyDescent="0.3">
      <c r="B8" s="1" t="s">
        <v>47</v>
      </c>
      <c r="C8" s="1">
        <v>784.22</v>
      </c>
      <c r="D8" s="1">
        <v>2</v>
      </c>
      <c r="E8" s="1">
        <v>0</v>
      </c>
      <c r="F8" s="1" t="s">
        <v>44</v>
      </c>
      <c r="G8" s="1">
        <f t="shared" si="0"/>
        <v>784.22</v>
      </c>
      <c r="H8" s="1" t="s">
        <v>67</v>
      </c>
      <c r="I8">
        <v>7</v>
      </c>
      <c r="P8" s="3" t="s">
        <v>18</v>
      </c>
      <c r="Q8">
        <f>HLOOKUP(P8,$C$35:$N$37,VLOOKUP(Tariff_Calculator!$B$2,$B$3:$D$17,3,0)+1,0)</f>
        <v>7.0000000000000007E-2</v>
      </c>
      <c r="R8">
        <f>HLOOKUP(P8,$C$35:$N$42,VLOOKUP(Tariff_Calculator!$B$2,$B$3:$I$17,8,0)+1,0)</f>
        <v>7.0000000000000007E-2</v>
      </c>
      <c r="S8" s="3" t="s">
        <v>18</v>
      </c>
      <c r="T8">
        <f>HLOOKUP(S8,$C$44:$N$46,VLOOKUP(Tariff_Calculator!$B$2,$B$3:$D$17,3,0)+1,0)</f>
        <v>3.7000000000000002E-3</v>
      </c>
      <c r="U8">
        <f>HLOOKUP(S8,$C$44:$N$51,VLOOKUP(Tariff_Calculator!$B$2,$B$3:$I$17,8,0)+1,0)</f>
        <v>3.7000000000000002E-3</v>
      </c>
      <c r="W8">
        <v>6</v>
      </c>
    </row>
    <row r="9" spans="2:23" x14ac:dyDescent="0.3">
      <c r="B9" s="1" t="s">
        <v>48</v>
      </c>
      <c r="C9" s="1">
        <v>838.85</v>
      </c>
      <c r="D9" s="1">
        <v>2</v>
      </c>
      <c r="E9" s="1">
        <v>0</v>
      </c>
      <c r="F9" s="1" t="s">
        <v>44</v>
      </c>
      <c r="G9" s="1">
        <f t="shared" si="0"/>
        <v>838.85</v>
      </c>
      <c r="H9" s="1" t="s">
        <v>67</v>
      </c>
      <c r="I9">
        <v>7</v>
      </c>
      <c r="P9" s="3" t="s">
        <v>19</v>
      </c>
      <c r="Q9">
        <f>HLOOKUP(P9,$C$35:$N$37,VLOOKUP(Tariff_Calculator!$B$2,$B$3:$D$17,3,0)+1,0)</f>
        <v>8.2900000000000001E-2</v>
      </c>
      <c r="R9">
        <f>HLOOKUP(P9,$C$35:$N$42,VLOOKUP(Tariff_Calculator!$B$2,$B$3:$I$17,8,0)+1,0)</f>
        <v>8.2900000000000001E-2</v>
      </c>
      <c r="S9" s="3" t="s">
        <v>19</v>
      </c>
      <c r="T9">
        <f>HLOOKUP(S9,$C$44:$N$46,VLOOKUP(Tariff_Calculator!$B$2,$B$3:$D$17,3,0)+1,0)</f>
        <v>4.4000000000000003E-3</v>
      </c>
      <c r="U9">
        <f>HLOOKUP(S9,$C$44:$N$51,VLOOKUP(Tariff_Calculator!$B$2,$B$3:$I$17,8,0)+1,0)</f>
        <v>4.4000000000000003E-3</v>
      </c>
      <c r="W9">
        <v>7</v>
      </c>
    </row>
    <row r="10" spans="2:23" x14ac:dyDescent="0.3">
      <c r="B10" s="1" t="s">
        <v>51</v>
      </c>
      <c r="C10" s="1">
        <v>838.85</v>
      </c>
      <c r="D10" s="1">
        <v>2</v>
      </c>
      <c r="E10" s="1">
        <v>0</v>
      </c>
      <c r="F10" s="1" t="s">
        <v>44</v>
      </c>
      <c r="G10" s="1">
        <f t="shared" si="0"/>
        <v>838.85</v>
      </c>
      <c r="H10" s="1" t="s">
        <v>67</v>
      </c>
      <c r="I10">
        <v>7</v>
      </c>
      <c r="P10" s="3" t="s">
        <v>20</v>
      </c>
      <c r="Q10">
        <f>HLOOKUP(P10,$C$35:$N$37,VLOOKUP(Tariff_Calculator!$B$2,$B$3:$D$17,3,0)+1,0)</f>
        <v>9.3799999999999994E-2</v>
      </c>
      <c r="R10">
        <f>HLOOKUP(P10,$C$35:$N$42,VLOOKUP(Tariff_Calculator!$B$2,$B$3:$I$17,8,0)+1,0)</f>
        <v>9.3799999999999994E-2</v>
      </c>
      <c r="S10" s="3" t="s">
        <v>20</v>
      </c>
      <c r="T10">
        <f>HLOOKUP(S10,$C$44:$N$46,VLOOKUP(Tariff_Calculator!$B$2,$B$3:$D$17,3,0)+1,0)</f>
        <v>5.0000000000000001E-3</v>
      </c>
      <c r="U10">
        <f>HLOOKUP(S10,$C$44:$N$51,VLOOKUP(Tariff_Calculator!$B$2,$B$3:$I$17,8,0)+1,0)</f>
        <v>5.0000000000000001E-3</v>
      </c>
      <c r="W10">
        <v>8</v>
      </c>
    </row>
    <row r="11" spans="2:23" x14ac:dyDescent="0.3">
      <c r="B11" s="1" t="s">
        <v>97</v>
      </c>
      <c r="C11" s="1">
        <v>784.22</v>
      </c>
      <c r="D11" s="1">
        <v>2</v>
      </c>
      <c r="E11" s="1">
        <v>0</v>
      </c>
      <c r="F11" s="1" t="s">
        <v>44</v>
      </c>
      <c r="G11" s="1">
        <f t="shared" si="0"/>
        <v>784.22</v>
      </c>
      <c r="H11" s="1" t="s">
        <v>67</v>
      </c>
      <c r="I11">
        <v>7</v>
      </c>
      <c r="P11" s="3" t="s">
        <v>21</v>
      </c>
      <c r="Q11">
        <f>HLOOKUP(P11,$C$35:$N$37,VLOOKUP(Tariff_Calculator!$B$2,$B$3:$D$17,3,0)+1,0)</f>
        <v>9.6000000000000002E-2</v>
      </c>
      <c r="R11">
        <f>HLOOKUP(P11,$C$35:$N$42,VLOOKUP(Tariff_Calculator!$B$2,$B$3:$I$17,8,0)+1,0)</f>
        <v>9.6000000000000002E-2</v>
      </c>
      <c r="S11" s="3" t="s">
        <v>21</v>
      </c>
      <c r="T11">
        <f>HLOOKUP(S11,$C$44:$N$46,VLOOKUP(Tariff_Calculator!$B$2,$B$3:$D$17,3,0)+1,0)</f>
        <v>5.1000000000000004E-3</v>
      </c>
      <c r="U11">
        <f>HLOOKUP(S11,$C$44:$N$51,VLOOKUP(Tariff_Calculator!$B$2,$B$3:$I$17,8,0)+1,0)</f>
        <v>5.1000000000000004E-3</v>
      </c>
      <c r="W11">
        <v>9</v>
      </c>
    </row>
    <row r="12" spans="2:23" x14ac:dyDescent="0.3">
      <c r="B12" s="1" t="s">
        <v>98</v>
      </c>
      <c r="C12" s="1">
        <v>838.85</v>
      </c>
      <c r="D12" s="1">
        <v>2</v>
      </c>
      <c r="E12" s="1">
        <v>0</v>
      </c>
      <c r="F12" s="1" t="s">
        <v>44</v>
      </c>
      <c r="G12" s="1">
        <f t="shared" si="0"/>
        <v>838.85</v>
      </c>
      <c r="H12" s="1" t="s">
        <v>67</v>
      </c>
      <c r="I12">
        <v>7</v>
      </c>
      <c r="P12" s="3" t="s">
        <v>22</v>
      </c>
      <c r="Q12">
        <f>HLOOKUP(P12,$C$35:$N$37,VLOOKUP(Tariff_Calculator!$B$2,$B$3:$D$17,3,0)+1,0)</f>
        <v>0.1071</v>
      </c>
      <c r="R12">
        <f>HLOOKUP(P12,$C$35:$N$42,VLOOKUP(Tariff_Calculator!$B$2,$B$3:$I$17,8,0)+1,0)</f>
        <v>0.1071</v>
      </c>
      <c r="S12" s="3" t="s">
        <v>22</v>
      </c>
      <c r="T12">
        <f>HLOOKUP(S12,$C$44:$N$46,VLOOKUP(Tariff_Calculator!$B$2,$B$3:$D$17,3,0)+1,0)</f>
        <v>5.7000000000000002E-3</v>
      </c>
      <c r="U12">
        <f>HLOOKUP(S12,$C$44:$N$51,VLOOKUP(Tariff_Calculator!$B$2,$B$3:$I$17,8,0)+1,0)</f>
        <v>5.7000000000000002E-3</v>
      </c>
      <c r="W12">
        <v>10</v>
      </c>
    </row>
    <row r="13" spans="2:23" x14ac:dyDescent="0.3">
      <c r="B13" s="1" t="s">
        <v>69</v>
      </c>
      <c r="C13" s="1">
        <v>78.42</v>
      </c>
      <c r="D13" s="1">
        <v>1</v>
      </c>
      <c r="E13" s="1">
        <v>0</v>
      </c>
      <c r="F13" s="1" t="s">
        <v>44</v>
      </c>
      <c r="G13" s="1">
        <f t="shared" si="0"/>
        <v>78.42</v>
      </c>
      <c r="H13" s="1" t="s">
        <v>67</v>
      </c>
      <c r="I13">
        <v>6</v>
      </c>
      <c r="P13" s="3" t="s">
        <v>23</v>
      </c>
      <c r="Q13">
        <f>HLOOKUP(P13,$C$35:$N$37,VLOOKUP(Tariff_Calculator!$B$2,$B$3:$D$17,3,0)+1,0)</f>
        <v>0.11559999999999999</v>
      </c>
      <c r="R13">
        <f>HLOOKUP(P13,$C$35:$N$42,VLOOKUP(Tariff_Calculator!$B$2,$B$3:$I$17,8,0)+1,0)</f>
        <v>0.11559999999999999</v>
      </c>
      <c r="S13" s="3" t="s">
        <v>23</v>
      </c>
      <c r="T13">
        <f>HLOOKUP(S13,$C$44:$N$46,VLOOKUP(Tariff_Calculator!$B$2,$B$3:$D$17,3,0)+1,0)</f>
        <v>6.1999999999999998E-3</v>
      </c>
      <c r="U13">
        <f>HLOOKUP(S13,$C$44:$N$51,VLOOKUP(Tariff_Calculator!$B$2,$B$3:$I$17,8,0)+1,0)</f>
        <v>6.1999999999999998E-3</v>
      </c>
      <c r="W13">
        <v>11</v>
      </c>
    </row>
    <row r="14" spans="2:23" x14ac:dyDescent="0.3">
      <c r="B14" s="1" t="s">
        <v>49</v>
      </c>
      <c r="C14" s="1">
        <v>784.22</v>
      </c>
      <c r="D14" s="1">
        <v>1</v>
      </c>
      <c r="E14" s="1">
        <f>C15</f>
        <v>838.85</v>
      </c>
      <c r="F14" s="1" t="s">
        <v>43</v>
      </c>
      <c r="G14" s="1">
        <f t="shared" si="0"/>
        <v>784.22</v>
      </c>
      <c r="H14" s="1" t="s">
        <v>67</v>
      </c>
      <c r="I14">
        <v>6</v>
      </c>
      <c r="P14" s="3" t="s">
        <v>24</v>
      </c>
      <c r="Q14">
        <f>HLOOKUP(P14,$C$35:$N$37,VLOOKUP(Tariff_Calculator!$B$2,$B$3:$D$17,3,0)+1,0)</f>
        <v>0.1585</v>
      </c>
      <c r="R14">
        <f>HLOOKUP(P14,$C$35:$N$42,VLOOKUP(Tariff_Calculator!$B$2,$B$3:$I$17,8,0)+1,0)</f>
        <v>0.1585</v>
      </c>
      <c r="S14" s="3" t="s">
        <v>24</v>
      </c>
      <c r="T14">
        <f>HLOOKUP(S14,$C$44:$N$46,VLOOKUP(Tariff_Calculator!$B$2,$B$3:$D$17,3,0)+1,0)</f>
        <v>8.5000000000000006E-3</v>
      </c>
      <c r="U14">
        <f>HLOOKUP(S14,$C$44:$N$51,VLOOKUP(Tariff_Calculator!$B$2,$B$3:$I$17,8,0)+1,0)</f>
        <v>8.5000000000000006E-3</v>
      </c>
      <c r="W14">
        <v>12</v>
      </c>
    </row>
    <row r="15" spans="2:23" x14ac:dyDescent="0.3">
      <c r="B15" s="1" t="s">
        <v>71</v>
      </c>
      <c r="C15" s="1">
        <v>838.85</v>
      </c>
      <c r="D15" s="1">
        <v>2</v>
      </c>
      <c r="E15" s="1">
        <f>C14</f>
        <v>784.22</v>
      </c>
      <c r="F15" s="1" t="s">
        <v>43</v>
      </c>
      <c r="G15" s="1">
        <f t="shared" si="0"/>
        <v>838.85</v>
      </c>
      <c r="H15" s="1" t="s">
        <v>67</v>
      </c>
      <c r="I15">
        <v>7</v>
      </c>
      <c r="W15">
        <v>13</v>
      </c>
    </row>
    <row r="16" spans="2:23" x14ac:dyDescent="0.3">
      <c r="B16" s="1" t="s">
        <v>70</v>
      </c>
      <c r="C16" s="1">
        <v>0</v>
      </c>
      <c r="D16" s="1">
        <v>1</v>
      </c>
      <c r="E16" s="1">
        <v>0</v>
      </c>
      <c r="F16" s="1" t="s">
        <v>44</v>
      </c>
      <c r="G16" s="1">
        <f t="shared" si="0"/>
        <v>0</v>
      </c>
      <c r="H16" s="1" t="s">
        <v>67</v>
      </c>
      <c r="I16">
        <v>6</v>
      </c>
      <c r="W16">
        <v>14</v>
      </c>
    </row>
    <row r="17" spans="1:23" x14ac:dyDescent="0.3">
      <c r="B17" s="1" t="s">
        <v>50</v>
      </c>
      <c r="C17" s="1">
        <v>838.85</v>
      </c>
      <c r="D17" s="1">
        <v>1</v>
      </c>
      <c r="E17" s="1">
        <v>0</v>
      </c>
      <c r="F17" s="1" t="s">
        <v>44</v>
      </c>
      <c r="G17" s="1">
        <f t="shared" si="0"/>
        <v>838.85</v>
      </c>
      <c r="H17" s="1" t="s">
        <v>67</v>
      </c>
      <c r="I17">
        <v>6</v>
      </c>
      <c r="P17" s="44" t="s">
        <v>91</v>
      </c>
      <c r="W17">
        <v>15</v>
      </c>
    </row>
    <row r="18" spans="1:23" x14ac:dyDescent="0.3">
      <c r="B18" s="1" t="s">
        <v>81</v>
      </c>
      <c r="C18" s="1">
        <v>784.22</v>
      </c>
      <c r="D18" s="1">
        <v>2</v>
      </c>
      <c r="E18" s="1">
        <v>0</v>
      </c>
      <c r="F18" s="1" t="s">
        <v>44</v>
      </c>
      <c r="G18" s="1">
        <f t="shared" si="0"/>
        <v>784.22</v>
      </c>
      <c r="H18" s="1" t="s">
        <v>67</v>
      </c>
      <c r="I18">
        <v>7</v>
      </c>
      <c r="P18" s="36" t="s">
        <v>13</v>
      </c>
      <c r="Q18">
        <f>HLOOKUP(P18,$C$56:$N$58,VLOOKUP(Tariff_Calculator!$B$2,$B$3:$D$17,3,0)+1,0)</f>
        <v>5.2999999999999998E-4</v>
      </c>
      <c r="R18" s="67">
        <f>HLOOKUP(P18,$C$56:$N$63,VLOOKUP(Tariff_Calculator!$B$2,$B$3:$I$17,8,0)+1,0)</f>
        <v>5.2999999999999998E-4</v>
      </c>
      <c r="W18">
        <v>16</v>
      </c>
    </row>
    <row r="19" spans="1:23" x14ac:dyDescent="0.3">
      <c r="B19" s="1" t="s">
        <v>82</v>
      </c>
      <c r="C19" s="1">
        <v>838.85</v>
      </c>
      <c r="D19" s="1">
        <v>2</v>
      </c>
      <c r="E19" s="1">
        <v>0</v>
      </c>
      <c r="F19" s="1" t="s">
        <v>44</v>
      </c>
      <c r="G19" s="1">
        <f t="shared" si="0"/>
        <v>838.85</v>
      </c>
      <c r="H19" s="1" t="s">
        <v>67</v>
      </c>
      <c r="I19">
        <v>7</v>
      </c>
      <c r="P19" s="36" t="s">
        <v>14</v>
      </c>
      <c r="Q19">
        <f>HLOOKUP(P19,$C$56:$N$58,VLOOKUP(Tariff_Calculator!$B$2,$B$3:$D$17,3,0)+1,0)</f>
        <v>3.6999999999999999E-4</v>
      </c>
      <c r="R19" s="67">
        <f>HLOOKUP(P19,$C$56:$N$63,VLOOKUP(Tariff_Calculator!$B$2,$B$3:$I$17,8,0)+1,0)</f>
        <v>3.6999999999999999E-4</v>
      </c>
      <c r="W19">
        <v>17</v>
      </c>
    </row>
    <row r="20" spans="1:23" x14ac:dyDescent="0.3">
      <c r="P20" s="36" t="s">
        <v>15</v>
      </c>
      <c r="Q20">
        <f>HLOOKUP(P20,$C$56:$N$58,VLOOKUP(Tariff_Calculator!$B$2,$B$3:$D$17,3,0)+1,0)</f>
        <v>3.2000000000000003E-4</v>
      </c>
      <c r="R20" s="67">
        <f>HLOOKUP(P20,$C$56:$N$63,VLOOKUP(Tariff_Calculator!$B$2,$B$3:$I$17,8,0)+1,0)</f>
        <v>3.2000000000000003E-4</v>
      </c>
      <c r="W20">
        <v>18</v>
      </c>
    </row>
    <row r="21" spans="1:23" x14ac:dyDescent="0.3">
      <c r="P21" s="36" t="s">
        <v>16</v>
      </c>
      <c r="Q21">
        <f>HLOOKUP(P21,$C$56:$N$58,VLOOKUP(Tariff_Calculator!$B$2,$B$3:$D$17,3,0)+1,0)</f>
        <v>2.2000000000000001E-4</v>
      </c>
      <c r="R21" s="67">
        <f>HLOOKUP(P21,$C$56:$N$63,VLOOKUP(Tariff_Calculator!$B$2,$B$3:$I$17,8,0)+1,0)</f>
        <v>2.2000000000000001E-4</v>
      </c>
      <c r="W21">
        <v>19</v>
      </c>
    </row>
    <row r="22" spans="1:23" x14ac:dyDescent="0.3">
      <c r="B22" s="1" t="s">
        <v>25</v>
      </c>
      <c r="C22" s="1" t="s">
        <v>26</v>
      </c>
      <c r="D22" s="1" t="s">
        <v>27</v>
      </c>
      <c r="E22" s="1" t="s">
        <v>28</v>
      </c>
      <c r="F22" s="1" t="s">
        <v>29</v>
      </c>
      <c r="G22" s="1" t="s">
        <v>30</v>
      </c>
      <c r="H22" s="1" t="s">
        <v>31</v>
      </c>
      <c r="I22" s="1" t="s">
        <v>32</v>
      </c>
      <c r="P22" s="36" t="s">
        <v>17</v>
      </c>
      <c r="Q22">
        <f>HLOOKUP(P22,$C$56:$N$58,VLOOKUP(Tariff_Calculator!$B$2,$B$3:$D$17,3,0)+1,0)</f>
        <v>1.9000000000000001E-4</v>
      </c>
      <c r="R22" s="67">
        <f>HLOOKUP(P22,$C$56:$N$63,VLOOKUP(Tariff_Calculator!$B$2,$B$3:$I$17,8,0)+1,0)</f>
        <v>1.9000000000000001E-4</v>
      </c>
      <c r="W22">
        <v>20</v>
      </c>
    </row>
    <row r="23" spans="1:23" x14ac:dyDescent="0.3">
      <c r="B23" s="1"/>
      <c r="C23" s="1">
        <v>739.84</v>
      </c>
      <c r="D23" s="1">
        <v>739.84</v>
      </c>
      <c r="E23" s="1">
        <v>891.31</v>
      </c>
      <c r="F23" s="1">
        <v>891.31</v>
      </c>
      <c r="G23" s="1">
        <v>89.13</v>
      </c>
      <c r="H23" s="1">
        <v>739.84</v>
      </c>
      <c r="I23" s="1">
        <v>739.84</v>
      </c>
      <c r="P23" s="36" t="s">
        <v>18</v>
      </c>
      <c r="Q23">
        <f>HLOOKUP(P23,$C$56:$N$58,VLOOKUP(Tariff_Calculator!$B$2,$B$3:$D$17,3,0)+1,0)</f>
        <v>2.4000000000000001E-4</v>
      </c>
      <c r="R23" s="67">
        <f>HLOOKUP(P23,$C$56:$N$63,VLOOKUP(Tariff_Calculator!$B$2,$B$3:$I$17,8,0)+1,0)</f>
        <v>2.4000000000000001E-4</v>
      </c>
      <c r="W23">
        <v>21</v>
      </c>
    </row>
    <row r="24" spans="1:23" x14ac:dyDescent="0.3">
      <c r="P24" s="36" t="s">
        <v>19</v>
      </c>
      <c r="Q24">
        <f>HLOOKUP(P24,$C$56:$N$58,VLOOKUP(Tariff_Calculator!$B$2,$B$3:$D$17,3,0)+1,0)</f>
        <v>2.7999999999999998E-4</v>
      </c>
      <c r="R24" s="67">
        <f>HLOOKUP(P24,$C$56:$N$63,VLOOKUP(Tariff_Calculator!$B$2,$B$3:$I$17,8,0)+1,0)</f>
        <v>2.7999999999999998E-4</v>
      </c>
      <c r="W24">
        <v>22</v>
      </c>
    </row>
    <row r="25" spans="1:23" x14ac:dyDescent="0.3">
      <c r="B25" t="s">
        <v>33</v>
      </c>
      <c r="C25" s="2"/>
      <c r="D25" s="2"/>
      <c r="E25" s="2"/>
      <c r="F25" s="2"/>
      <c r="P25" s="36" t="s">
        <v>20</v>
      </c>
      <c r="Q25">
        <f>HLOOKUP(P25,$C$56:$N$58,VLOOKUP(Tariff_Calculator!$B$2,$B$3:$D$17,3,0)+1,0)</f>
        <v>3.2000000000000003E-4</v>
      </c>
      <c r="R25" s="67">
        <f>HLOOKUP(P25,$C$56:$N$63,VLOOKUP(Tariff_Calculator!$B$2,$B$3:$I$17,8,0)+1,0)</f>
        <v>3.2000000000000003E-4</v>
      </c>
      <c r="W25">
        <v>23</v>
      </c>
    </row>
    <row r="26" spans="1:23" x14ac:dyDescent="0.3">
      <c r="B26" s="1"/>
      <c r="C26" s="52" t="s">
        <v>7</v>
      </c>
      <c r="D26" s="52" t="s">
        <v>8</v>
      </c>
      <c r="E26" s="52" t="s">
        <v>9</v>
      </c>
      <c r="F26" s="52" t="s">
        <v>6</v>
      </c>
      <c r="P26" s="36" t="s">
        <v>21</v>
      </c>
      <c r="Q26">
        <f>HLOOKUP(P26,$C$56:$N$58,VLOOKUP(Tariff_Calculator!$B$2,$B$3:$D$17,3,0)+1,0)</f>
        <v>3.3E-4</v>
      </c>
      <c r="R26" s="67">
        <f>HLOOKUP(P26,$C$56:$N$63,VLOOKUP(Tariff_Calculator!$B$2,$B$3:$I$17,8,0)+1,0)</f>
        <v>3.3E-4</v>
      </c>
      <c r="W26">
        <v>24</v>
      </c>
    </row>
    <row r="27" spans="1:23" x14ac:dyDescent="0.3">
      <c r="B27" s="1" t="s">
        <v>34</v>
      </c>
      <c r="C27" s="42">
        <v>0.26750000000000002</v>
      </c>
      <c r="D27" s="42">
        <v>0.26750000000000002</v>
      </c>
      <c r="E27" s="42">
        <v>0.26750000000000002</v>
      </c>
      <c r="F27" s="42">
        <v>0.26750000000000002</v>
      </c>
      <c r="P27" s="36" t="s">
        <v>22</v>
      </c>
      <c r="Q27">
        <f>HLOOKUP(P27,$C$56:$N$58,VLOOKUP(Tariff_Calculator!$B$2,$B$3:$D$17,3,0)+1,0)</f>
        <v>3.6999999999999999E-4</v>
      </c>
      <c r="R27" s="67">
        <f>HLOOKUP(P27,$C$56:$N$63,VLOOKUP(Tariff_Calculator!$B$2,$B$3:$I$17,8,0)+1,0)</f>
        <v>3.6999999999999999E-4</v>
      </c>
      <c r="W27">
        <v>25</v>
      </c>
    </row>
    <row r="28" spans="1:23" x14ac:dyDescent="0.3">
      <c r="B28" s="1" t="s">
        <v>35</v>
      </c>
      <c r="C28" s="42">
        <v>0.32440000000000002</v>
      </c>
      <c r="D28" s="42">
        <v>0.17269999999999999</v>
      </c>
      <c r="E28" s="42">
        <v>0.24940000000000001</v>
      </c>
      <c r="F28" s="42">
        <v>0.34860000000000002</v>
      </c>
      <c r="P28" s="36" t="s">
        <v>23</v>
      </c>
      <c r="Q28">
        <f>HLOOKUP(P28,$C$56:$N$58,VLOOKUP(Tariff_Calculator!$B$2,$B$3:$D$17,3,0)+1,0)</f>
        <v>4.0000000000000002E-4</v>
      </c>
      <c r="R28" s="67">
        <f>HLOOKUP(P28,$C$56:$N$63,VLOOKUP(Tariff_Calculator!$B$2,$B$3:$I$17,8,0)+1,0)</f>
        <v>4.0000000000000002E-4</v>
      </c>
    </row>
    <row r="29" spans="1:23" x14ac:dyDescent="0.3">
      <c r="A29" s="58">
        <v>0.32805000000000001</v>
      </c>
      <c r="B29" s="41" t="s">
        <v>103</v>
      </c>
      <c r="C29" s="60">
        <f>C28*(1-$A29)</f>
        <v>0.21798058000000003</v>
      </c>
      <c r="D29" s="60">
        <f t="shared" ref="D29:F29" si="1">D28*(1-$A29)</f>
        <v>0.11604576500000001</v>
      </c>
      <c r="E29" s="60">
        <f t="shared" si="1"/>
        <v>0.16758433000000003</v>
      </c>
      <c r="F29" s="60">
        <f t="shared" si="1"/>
        <v>0.23424177000000004</v>
      </c>
      <c r="P29" s="36" t="s">
        <v>24</v>
      </c>
      <c r="Q29">
        <f>HLOOKUP(P29,$C$56:$N$58,VLOOKUP(Tariff_Calculator!$B$2,$B$3:$D$17,3,0)+1,0)</f>
        <v>5.4000000000000001E-4</v>
      </c>
      <c r="R29" s="67">
        <f>HLOOKUP(P29,$C$56:$N$63,VLOOKUP(Tariff_Calculator!$B$2,$B$3:$I$17,8,0)+1,0)</f>
        <v>5.4000000000000001E-4</v>
      </c>
    </row>
    <row r="30" spans="1:23" x14ac:dyDescent="0.3">
      <c r="A30" s="57">
        <v>4.07E-2</v>
      </c>
      <c r="B30" s="41" t="s">
        <v>104</v>
      </c>
      <c r="C30" s="60">
        <f>C28*(1-$A30)</f>
        <v>0.31119692000000004</v>
      </c>
      <c r="D30" s="60">
        <f t="shared" ref="D30:F30" si="2">D28*(1-$A30)</f>
        <v>0.16567111000000001</v>
      </c>
      <c r="E30" s="60">
        <f t="shared" si="2"/>
        <v>0.23924942000000002</v>
      </c>
      <c r="F30" s="60">
        <f t="shared" si="2"/>
        <v>0.33441198000000005</v>
      </c>
    </row>
    <row r="31" spans="1:23" x14ac:dyDescent="0.3">
      <c r="A31" s="58">
        <v>3.048E-2</v>
      </c>
      <c r="B31" s="41" t="s">
        <v>105</v>
      </c>
      <c r="C31" s="60">
        <f>C28*(1-$A31)</f>
        <v>0.31451228800000003</v>
      </c>
      <c r="D31" s="60">
        <f t="shared" ref="D31:F31" si="3">D28*(1-$A31)</f>
        <v>0.167436104</v>
      </c>
      <c r="E31" s="60">
        <f t="shared" si="3"/>
        <v>0.24179828800000003</v>
      </c>
      <c r="F31" s="60">
        <f t="shared" si="3"/>
        <v>0.33797467200000003</v>
      </c>
    </row>
    <row r="32" spans="1:23" x14ac:dyDescent="0.3">
      <c r="B32" s="41" t="s">
        <v>106</v>
      </c>
      <c r="C32" s="42">
        <v>0.26750000000000002</v>
      </c>
      <c r="D32" s="42">
        <v>0.26750000000000002</v>
      </c>
      <c r="E32" s="42">
        <v>0.26750000000000002</v>
      </c>
      <c r="F32" s="42">
        <v>0.26750000000000002</v>
      </c>
    </row>
    <row r="33" spans="1:14" x14ac:dyDescent="0.3">
      <c r="B33" s="41" t="s">
        <v>107</v>
      </c>
      <c r="C33" s="42">
        <v>0.32440000000000002</v>
      </c>
      <c r="D33" s="42">
        <v>0.17269999999999999</v>
      </c>
      <c r="E33" s="42">
        <v>0.24940000000000001</v>
      </c>
      <c r="F33" s="42">
        <v>0.34860000000000002</v>
      </c>
    </row>
    <row r="35" spans="1:14" x14ac:dyDescent="0.3">
      <c r="B35" s="1"/>
      <c r="C35" s="53" t="s">
        <v>13</v>
      </c>
      <c r="D35" s="53" t="s">
        <v>14</v>
      </c>
      <c r="E35" s="53" t="s">
        <v>15</v>
      </c>
      <c r="F35" s="53" t="s">
        <v>16</v>
      </c>
      <c r="G35" s="53" t="s">
        <v>17</v>
      </c>
      <c r="H35" s="53" t="s">
        <v>18</v>
      </c>
      <c r="I35" s="53" t="s">
        <v>19</v>
      </c>
      <c r="J35" s="53" t="s">
        <v>20</v>
      </c>
      <c r="K35" s="53" t="s">
        <v>21</v>
      </c>
      <c r="L35" s="53" t="s">
        <v>22</v>
      </c>
      <c r="M35" s="53" t="s">
        <v>23</v>
      </c>
      <c r="N35" s="53" t="s">
        <v>24</v>
      </c>
    </row>
    <row r="36" spans="1:14" x14ac:dyDescent="0.3">
      <c r="B36" s="1" t="s">
        <v>36</v>
      </c>
      <c r="C36" s="4">
        <v>9.7500000000000003E-2</v>
      </c>
      <c r="D36" s="4">
        <v>9.7500000000000003E-2</v>
      </c>
      <c r="E36" s="4">
        <v>9.7500000000000003E-2</v>
      </c>
      <c r="F36" s="4">
        <v>9.7500000000000003E-2</v>
      </c>
      <c r="G36" s="4">
        <v>9.7500000000000003E-2</v>
      </c>
      <c r="H36" s="4">
        <v>9.7500000000000003E-2</v>
      </c>
      <c r="I36" s="4">
        <v>9.7500000000000003E-2</v>
      </c>
      <c r="J36" s="4">
        <v>9.7500000000000003E-2</v>
      </c>
      <c r="K36" s="4">
        <v>9.7500000000000003E-2</v>
      </c>
      <c r="L36" s="4">
        <v>9.7500000000000003E-2</v>
      </c>
      <c r="M36" s="4">
        <v>9.7500000000000003E-2</v>
      </c>
      <c r="N36" s="4">
        <v>9.7500000000000003E-2</v>
      </c>
    </row>
    <row r="37" spans="1:14" x14ac:dyDescent="0.3">
      <c r="B37" s="1" t="s">
        <v>37</v>
      </c>
      <c r="C37" s="4">
        <v>0.15329999999999999</v>
      </c>
      <c r="D37" s="4">
        <v>0.1085</v>
      </c>
      <c r="E37" s="4">
        <v>9.2999999999999999E-2</v>
      </c>
      <c r="F37" s="4">
        <v>6.3899999999999998E-2</v>
      </c>
      <c r="G37" s="4">
        <v>5.5E-2</v>
      </c>
      <c r="H37" s="4">
        <v>7.0000000000000007E-2</v>
      </c>
      <c r="I37" s="4">
        <v>8.2900000000000001E-2</v>
      </c>
      <c r="J37" s="4">
        <v>9.3799999999999994E-2</v>
      </c>
      <c r="K37" s="4">
        <v>9.6000000000000002E-2</v>
      </c>
      <c r="L37" s="4">
        <v>0.1071</v>
      </c>
      <c r="M37" s="4">
        <v>0.11559999999999999</v>
      </c>
      <c r="N37" s="4">
        <v>0.1585</v>
      </c>
    </row>
    <row r="38" spans="1:14" x14ac:dyDescent="0.3">
      <c r="A38" s="58">
        <v>0.35870000000000002</v>
      </c>
      <c r="B38" s="41" t="s">
        <v>110</v>
      </c>
      <c r="C38" s="62">
        <f>C37*(1-$A38)</f>
        <v>9.8311289999999996E-2</v>
      </c>
      <c r="D38" s="62">
        <f>D37*(1-$A38)</f>
        <v>6.9581049999999992E-2</v>
      </c>
      <c r="E38" s="62">
        <f t="shared" ref="E38:N38" si="4">E37*(1-$A38)</f>
        <v>5.9640899999999997E-2</v>
      </c>
      <c r="F38" s="62">
        <f t="shared" si="4"/>
        <v>4.0979069999999999E-2</v>
      </c>
      <c r="G38" s="62">
        <f t="shared" si="4"/>
        <v>3.5271499999999997E-2</v>
      </c>
      <c r="H38" s="62">
        <f t="shared" si="4"/>
        <v>4.4891E-2</v>
      </c>
      <c r="I38" s="62">
        <f t="shared" si="4"/>
        <v>5.3163769999999999E-2</v>
      </c>
      <c r="J38" s="62">
        <f t="shared" si="4"/>
        <v>6.0153939999999996E-2</v>
      </c>
      <c r="K38" s="62">
        <f t="shared" si="4"/>
        <v>6.1564800000000003E-2</v>
      </c>
      <c r="L38" s="62">
        <f t="shared" si="4"/>
        <v>6.8683229999999998E-2</v>
      </c>
      <c r="M38" s="62">
        <f t="shared" si="4"/>
        <v>7.4134279999999997E-2</v>
      </c>
      <c r="N38" s="62">
        <f t="shared" si="4"/>
        <v>0.10164605</v>
      </c>
    </row>
    <row r="39" spans="1:14" x14ac:dyDescent="0.3">
      <c r="A39" s="58">
        <v>4.4510000000000001E-2</v>
      </c>
      <c r="B39" s="41" t="s">
        <v>111</v>
      </c>
      <c r="C39" s="62">
        <f>C37*(1-$A39)</f>
        <v>0.14647661699999998</v>
      </c>
      <c r="D39" s="62">
        <f>D37*(1-$A39)</f>
        <v>0.103670665</v>
      </c>
      <c r="E39" s="62">
        <f t="shared" ref="E39:N39" si="5">E37*(1-$A39)</f>
        <v>8.886057E-2</v>
      </c>
      <c r="F39" s="62">
        <f t="shared" si="5"/>
        <v>6.1055810999999995E-2</v>
      </c>
      <c r="G39" s="62">
        <f t="shared" si="5"/>
        <v>5.255195E-2</v>
      </c>
      <c r="H39" s="62">
        <f t="shared" si="5"/>
        <v>6.6884300000000008E-2</v>
      </c>
      <c r="I39" s="62">
        <f t="shared" si="5"/>
        <v>7.9210120999999994E-2</v>
      </c>
      <c r="J39" s="62">
        <f t="shared" si="5"/>
        <v>8.9624961999999989E-2</v>
      </c>
      <c r="K39" s="62">
        <f t="shared" si="5"/>
        <v>9.1727039999999996E-2</v>
      </c>
      <c r="L39" s="62">
        <f t="shared" si="5"/>
        <v>0.10233297899999999</v>
      </c>
      <c r="M39" s="62">
        <f t="shared" si="5"/>
        <v>0.11045464399999999</v>
      </c>
      <c r="N39" s="62">
        <f t="shared" si="5"/>
        <v>0.15144516499999999</v>
      </c>
    </row>
    <row r="40" spans="1:14" x14ac:dyDescent="0.3">
      <c r="A40" s="58">
        <v>3.3329999999999999E-2</v>
      </c>
      <c r="B40" s="41" t="s">
        <v>112</v>
      </c>
      <c r="C40" s="62">
        <f>C37*(1-$A40)</f>
        <v>0.148190511</v>
      </c>
      <c r="D40" s="62">
        <f t="shared" ref="D40:N40" si="6">D37*(1-$A40)</f>
        <v>0.104883695</v>
      </c>
      <c r="E40" s="62">
        <f t="shared" si="6"/>
        <v>8.9900309999999997E-2</v>
      </c>
      <c r="F40" s="62">
        <f t="shared" si="6"/>
        <v>6.1770212999999997E-2</v>
      </c>
      <c r="G40" s="62">
        <f t="shared" si="6"/>
        <v>5.3166850000000002E-2</v>
      </c>
      <c r="H40" s="62">
        <f t="shared" si="6"/>
        <v>6.7666900000000002E-2</v>
      </c>
      <c r="I40" s="62">
        <f t="shared" si="6"/>
        <v>8.0136943000000002E-2</v>
      </c>
      <c r="J40" s="62">
        <f t="shared" si="6"/>
        <v>9.0673645999999997E-2</v>
      </c>
      <c r="K40" s="62">
        <f t="shared" si="6"/>
        <v>9.2800320000000006E-2</v>
      </c>
      <c r="L40" s="62">
        <f t="shared" si="6"/>
        <v>0.103530357</v>
      </c>
      <c r="M40" s="62">
        <f t="shared" si="6"/>
        <v>0.111747052</v>
      </c>
      <c r="N40" s="62">
        <f t="shared" si="6"/>
        <v>0.153217195</v>
      </c>
    </row>
    <row r="41" spans="1:14" x14ac:dyDescent="0.3">
      <c r="B41" s="41" t="s">
        <v>113</v>
      </c>
      <c r="C41" s="4">
        <v>9.7500000000000003E-2</v>
      </c>
      <c r="D41" s="4">
        <v>9.7500000000000003E-2</v>
      </c>
      <c r="E41" s="4">
        <v>9.7500000000000003E-2</v>
      </c>
      <c r="F41" s="4">
        <v>9.7500000000000003E-2</v>
      </c>
      <c r="G41" s="4">
        <v>9.7500000000000003E-2</v>
      </c>
      <c r="H41" s="4">
        <v>9.7500000000000003E-2</v>
      </c>
      <c r="I41" s="4">
        <v>9.7500000000000003E-2</v>
      </c>
      <c r="J41" s="4">
        <v>9.7500000000000003E-2</v>
      </c>
      <c r="K41" s="4">
        <v>9.7500000000000003E-2</v>
      </c>
      <c r="L41" s="4">
        <v>9.7500000000000003E-2</v>
      </c>
      <c r="M41" s="4">
        <v>9.7500000000000003E-2</v>
      </c>
      <c r="N41" s="4">
        <v>9.7500000000000003E-2</v>
      </c>
    </row>
    <row r="42" spans="1:14" x14ac:dyDescent="0.3">
      <c r="B42" s="41" t="s">
        <v>114</v>
      </c>
      <c r="C42" s="4">
        <v>0.15329999999999999</v>
      </c>
      <c r="D42" s="4">
        <v>0.1085</v>
      </c>
      <c r="E42" s="4">
        <v>9.2999999999999999E-2</v>
      </c>
      <c r="F42" s="4">
        <v>6.3899999999999998E-2</v>
      </c>
      <c r="G42" s="4">
        <v>5.5E-2</v>
      </c>
      <c r="H42" s="4">
        <v>7.0000000000000007E-2</v>
      </c>
      <c r="I42" s="4">
        <v>8.2900000000000001E-2</v>
      </c>
      <c r="J42" s="4">
        <v>9.3799999999999994E-2</v>
      </c>
      <c r="K42" s="4">
        <v>9.6000000000000002E-2</v>
      </c>
      <c r="L42" s="4">
        <v>0.1071</v>
      </c>
      <c r="M42" s="4">
        <v>0.11559999999999999</v>
      </c>
      <c r="N42" s="4">
        <v>0.1585</v>
      </c>
    </row>
    <row r="44" spans="1:14" x14ac:dyDescent="0.3">
      <c r="B44" s="1"/>
      <c r="C44" s="3" t="s">
        <v>13</v>
      </c>
      <c r="D44" s="3" t="s">
        <v>14</v>
      </c>
      <c r="E44" s="3" t="s">
        <v>15</v>
      </c>
      <c r="F44" s="3" t="s">
        <v>16</v>
      </c>
      <c r="G44" s="3" t="s">
        <v>17</v>
      </c>
      <c r="H44" s="3" t="s">
        <v>18</v>
      </c>
      <c r="I44" s="3" t="s">
        <v>19</v>
      </c>
      <c r="J44" s="3" t="s">
        <v>20</v>
      </c>
      <c r="K44" s="3" t="s">
        <v>21</v>
      </c>
      <c r="L44" s="3" t="s">
        <v>22</v>
      </c>
      <c r="M44" s="3" t="s">
        <v>23</v>
      </c>
      <c r="N44" s="3" t="s">
        <v>24</v>
      </c>
    </row>
    <row r="45" spans="1:14" x14ac:dyDescent="0.3">
      <c r="B45" s="1" t="s">
        <v>88</v>
      </c>
      <c r="C45" s="4">
        <v>5.1999999999999998E-3</v>
      </c>
      <c r="D45" s="4">
        <v>5.1999999999999998E-3</v>
      </c>
      <c r="E45" s="4">
        <v>5.1999999999999998E-3</v>
      </c>
      <c r="F45" s="4">
        <v>5.1999999999999998E-3</v>
      </c>
      <c r="G45" s="4">
        <v>5.1999999999999998E-3</v>
      </c>
      <c r="H45" s="4">
        <v>5.1999999999999998E-3</v>
      </c>
      <c r="I45" s="4">
        <v>5.1999999999999998E-3</v>
      </c>
      <c r="J45" s="4">
        <v>5.1999999999999998E-3</v>
      </c>
      <c r="K45" s="4">
        <v>5.1999999999999998E-3</v>
      </c>
      <c r="L45" s="4">
        <v>5.1999999999999998E-3</v>
      </c>
      <c r="M45" s="4">
        <v>5.1999999999999998E-3</v>
      </c>
      <c r="N45" s="4">
        <v>5.1999999999999998E-3</v>
      </c>
    </row>
    <row r="46" spans="1:14" x14ac:dyDescent="0.3">
      <c r="B46" s="1" t="s">
        <v>89</v>
      </c>
      <c r="C46" s="4">
        <v>8.2000000000000007E-3</v>
      </c>
      <c r="D46" s="4">
        <v>5.7999999999999996E-3</v>
      </c>
      <c r="E46" s="4">
        <v>5.0000000000000001E-3</v>
      </c>
      <c r="F46" s="4">
        <v>3.3999999999999998E-3</v>
      </c>
      <c r="G46" s="4">
        <v>2.8999999999999998E-3</v>
      </c>
      <c r="H46" s="4">
        <v>3.7000000000000002E-3</v>
      </c>
      <c r="I46" s="4">
        <v>4.4000000000000003E-3</v>
      </c>
      <c r="J46" s="4">
        <v>5.0000000000000001E-3</v>
      </c>
      <c r="K46" s="4">
        <v>5.1000000000000004E-3</v>
      </c>
      <c r="L46" s="4">
        <v>5.7000000000000002E-3</v>
      </c>
      <c r="M46" s="4">
        <v>6.1999999999999998E-3</v>
      </c>
      <c r="N46" s="4">
        <v>8.5000000000000006E-3</v>
      </c>
    </row>
    <row r="47" spans="1:14" x14ac:dyDescent="0.3">
      <c r="A47" s="58">
        <v>0.58250999999999997</v>
      </c>
      <c r="B47" s="41" t="s">
        <v>115</v>
      </c>
      <c r="C47" s="65">
        <f>C46*(1-$A47)</f>
        <v>3.4234180000000006E-3</v>
      </c>
      <c r="D47" s="65">
        <f>D46*(1-$A47)</f>
        <v>2.4214419999999998E-3</v>
      </c>
      <c r="E47" s="65">
        <f t="shared" ref="E47:N47" si="7">E46*(1-$A47)</f>
        <v>2.0874500000000002E-3</v>
      </c>
      <c r="F47" s="65">
        <f t="shared" si="7"/>
        <v>1.4194660000000001E-3</v>
      </c>
      <c r="G47" s="65">
        <f t="shared" si="7"/>
        <v>1.2107209999999999E-3</v>
      </c>
      <c r="H47" s="65">
        <f t="shared" si="7"/>
        <v>1.5447130000000001E-3</v>
      </c>
      <c r="I47" s="65">
        <f t="shared" si="7"/>
        <v>1.8369560000000003E-3</v>
      </c>
      <c r="J47" s="65">
        <f t="shared" si="7"/>
        <v>2.0874500000000002E-3</v>
      </c>
      <c r="K47" s="65">
        <f t="shared" si="7"/>
        <v>2.1291990000000005E-3</v>
      </c>
      <c r="L47" s="65">
        <f t="shared" si="7"/>
        <v>2.3796930000000004E-3</v>
      </c>
      <c r="M47" s="65">
        <f t="shared" si="7"/>
        <v>2.5884380000000002E-3</v>
      </c>
      <c r="N47" s="65">
        <f t="shared" si="7"/>
        <v>3.5486650000000003E-3</v>
      </c>
    </row>
    <row r="48" spans="1:14" x14ac:dyDescent="0.3">
      <c r="A48" s="58">
        <v>7.2279999999999997E-2</v>
      </c>
      <c r="B48" s="41" t="s">
        <v>116</v>
      </c>
      <c r="C48" s="65">
        <f>C46*(1-$A48)</f>
        <v>7.6073040000000005E-3</v>
      </c>
      <c r="D48" s="65">
        <f t="shared" ref="D48:N48" si="8">D46*(1-$A48)</f>
        <v>5.3807759999999994E-3</v>
      </c>
      <c r="E48" s="65">
        <f t="shared" si="8"/>
        <v>4.6385999999999997E-3</v>
      </c>
      <c r="F48" s="65">
        <f t="shared" si="8"/>
        <v>3.1542479999999997E-3</v>
      </c>
      <c r="G48" s="65">
        <f t="shared" si="8"/>
        <v>2.6903879999999997E-3</v>
      </c>
      <c r="H48" s="65">
        <f t="shared" si="8"/>
        <v>3.4325639999999999E-3</v>
      </c>
      <c r="I48" s="65">
        <f t="shared" si="8"/>
        <v>4.0819680000000001E-3</v>
      </c>
      <c r="J48" s="65">
        <f t="shared" si="8"/>
        <v>4.6385999999999997E-3</v>
      </c>
      <c r="K48" s="65">
        <f t="shared" si="8"/>
        <v>4.7313720000000002E-3</v>
      </c>
      <c r="L48" s="65">
        <f t="shared" si="8"/>
        <v>5.2880039999999998E-3</v>
      </c>
      <c r="M48" s="65">
        <f t="shared" si="8"/>
        <v>5.7518639999999998E-3</v>
      </c>
      <c r="N48" s="65">
        <f t="shared" si="8"/>
        <v>7.8856200000000012E-3</v>
      </c>
    </row>
    <row r="49" spans="1:14" x14ac:dyDescent="0.3">
      <c r="A49" s="58">
        <v>5.4120000000000001E-2</v>
      </c>
      <c r="B49" s="41" t="s">
        <v>117</v>
      </c>
      <c r="C49" s="65">
        <f>C46*(1-$A49)</f>
        <v>7.7562160000000007E-3</v>
      </c>
      <c r="D49" s="65">
        <f t="shared" ref="D49:N49" si="9">D46*(1-$A49)</f>
        <v>5.4861040000000003E-3</v>
      </c>
      <c r="E49" s="65">
        <f t="shared" si="9"/>
        <v>4.7294000000000008E-3</v>
      </c>
      <c r="F49" s="65">
        <f t="shared" si="9"/>
        <v>3.215992E-3</v>
      </c>
      <c r="G49" s="65">
        <f t="shared" si="9"/>
        <v>2.7430520000000002E-3</v>
      </c>
      <c r="H49" s="65">
        <f t="shared" si="9"/>
        <v>3.4997560000000006E-3</v>
      </c>
      <c r="I49" s="65">
        <f t="shared" si="9"/>
        <v>4.1618720000000005E-3</v>
      </c>
      <c r="J49" s="65">
        <f t="shared" si="9"/>
        <v>4.7294000000000008E-3</v>
      </c>
      <c r="K49" s="65">
        <f t="shared" si="9"/>
        <v>4.8239880000000004E-3</v>
      </c>
      <c r="L49" s="65">
        <f t="shared" si="9"/>
        <v>5.3915160000000007E-3</v>
      </c>
      <c r="M49" s="65">
        <f t="shared" si="9"/>
        <v>5.8644560000000005E-3</v>
      </c>
      <c r="N49" s="65">
        <f t="shared" si="9"/>
        <v>8.0399800000000004E-3</v>
      </c>
    </row>
    <row r="50" spans="1:14" x14ac:dyDescent="0.3">
      <c r="B50" s="41" t="s">
        <v>119</v>
      </c>
      <c r="C50" s="4">
        <v>5.1999999999999998E-3</v>
      </c>
      <c r="D50" s="4">
        <v>5.1999999999999998E-3</v>
      </c>
      <c r="E50" s="4">
        <v>5.1999999999999998E-3</v>
      </c>
      <c r="F50" s="4">
        <v>5.1999999999999998E-3</v>
      </c>
      <c r="G50" s="4">
        <v>5.1999999999999998E-3</v>
      </c>
      <c r="H50" s="4">
        <v>5.1999999999999998E-3</v>
      </c>
      <c r="I50" s="4">
        <v>5.1999999999999998E-3</v>
      </c>
      <c r="J50" s="4">
        <v>5.1999999999999998E-3</v>
      </c>
      <c r="K50" s="4">
        <v>5.1999999999999998E-3</v>
      </c>
      <c r="L50" s="4">
        <v>5.1999999999999998E-3</v>
      </c>
      <c r="M50" s="4">
        <v>5.1999999999999998E-3</v>
      </c>
      <c r="N50" s="4">
        <v>5.1999999999999998E-3</v>
      </c>
    </row>
    <row r="51" spans="1:14" x14ac:dyDescent="0.3">
      <c r="B51" s="41" t="s">
        <v>118</v>
      </c>
      <c r="C51" s="4">
        <v>8.2000000000000007E-3</v>
      </c>
      <c r="D51" s="4">
        <v>5.7999999999999996E-3</v>
      </c>
      <c r="E51" s="4">
        <v>5.0000000000000001E-3</v>
      </c>
      <c r="F51" s="4">
        <v>3.3999999999999998E-3</v>
      </c>
      <c r="G51" s="4">
        <v>2.8999999999999998E-3</v>
      </c>
      <c r="H51" s="4">
        <v>3.7000000000000002E-3</v>
      </c>
      <c r="I51" s="4">
        <v>4.4000000000000003E-3</v>
      </c>
      <c r="J51" s="4">
        <v>5.0000000000000001E-3</v>
      </c>
      <c r="K51" s="4">
        <v>5.1000000000000004E-3</v>
      </c>
      <c r="L51" s="4">
        <v>5.7000000000000002E-3</v>
      </c>
      <c r="M51" s="4">
        <v>6.1999999999999998E-3</v>
      </c>
      <c r="N51" s="4">
        <v>8.5000000000000006E-3</v>
      </c>
    </row>
    <row r="52" spans="1:14" x14ac:dyDescent="0.3">
      <c r="B52" s="61"/>
      <c r="C52" s="63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</row>
    <row r="53" spans="1:14" x14ac:dyDescent="0.3">
      <c r="C53" s="40" t="s">
        <v>43</v>
      </c>
      <c r="D53" s="40" t="s">
        <v>44</v>
      </c>
    </row>
    <row r="54" spans="1:14" x14ac:dyDescent="0.3">
      <c r="C54" s="4">
        <v>1</v>
      </c>
      <c r="D54" s="4" t="s">
        <v>45</v>
      </c>
    </row>
    <row r="56" spans="1:14" x14ac:dyDescent="0.3">
      <c r="C56" s="36" t="s">
        <v>13</v>
      </c>
      <c r="D56" s="36" t="s">
        <v>14</v>
      </c>
      <c r="E56" s="36" t="s">
        <v>15</v>
      </c>
      <c r="F56" s="36" t="s">
        <v>16</v>
      </c>
      <c r="G56" s="36" t="s">
        <v>17</v>
      </c>
      <c r="H56" s="36" t="s">
        <v>18</v>
      </c>
      <c r="I56" s="36" t="s">
        <v>19</v>
      </c>
      <c r="J56" s="36" t="s">
        <v>20</v>
      </c>
      <c r="K56" s="36" t="s">
        <v>21</v>
      </c>
      <c r="L56" s="36" t="s">
        <v>22</v>
      </c>
      <c r="M56" s="36" t="s">
        <v>23</v>
      </c>
      <c r="N56" s="36" t="s">
        <v>24</v>
      </c>
    </row>
    <row r="57" spans="1:14" x14ac:dyDescent="0.3">
      <c r="B57" s="41" t="s">
        <v>87</v>
      </c>
      <c r="C57" s="43">
        <v>3.4000000000000002E-4</v>
      </c>
      <c r="D57" s="43">
        <v>3.4000000000000002E-4</v>
      </c>
      <c r="E57" s="43">
        <v>3.4000000000000002E-4</v>
      </c>
      <c r="F57" s="43">
        <v>3.4000000000000002E-4</v>
      </c>
      <c r="G57" s="43">
        <v>3.4000000000000002E-4</v>
      </c>
      <c r="H57" s="43">
        <v>3.4000000000000002E-4</v>
      </c>
      <c r="I57" s="43">
        <v>3.4000000000000002E-4</v>
      </c>
      <c r="J57" s="43">
        <v>3.4000000000000002E-4</v>
      </c>
      <c r="K57" s="43">
        <v>3.4000000000000002E-4</v>
      </c>
      <c r="L57" s="43">
        <v>3.4000000000000002E-4</v>
      </c>
      <c r="M57" s="43">
        <v>3.4000000000000002E-4</v>
      </c>
      <c r="N57" s="43">
        <v>3.4000000000000002E-4</v>
      </c>
    </row>
    <row r="58" spans="1:14" x14ac:dyDescent="0.3">
      <c r="B58" s="41" t="s">
        <v>90</v>
      </c>
      <c r="C58" s="56">
        <v>5.2999999999999998E-4</v>
      </c>
      <c r="D58" s="56">
        <v>3.6999999999999999E-4</v>
      </c>
      <c r="E58" s="56">
        <v>3.2000000000000003E-4</v>
      </c>
      <c r="F58" s="56">
        <v>2.2000000000000001E-4</v>
      </c>
      <c r="G58" s="56">
        <v>1.9000000000000001E-4</v>
      </c>
      <c r="H58" s="56">
        <v>2.4000000000000001E-4</v>
      </c>
      <c r="I58" s="56">
        <v>2.7999999999999998E-4</v>
      </c>
      <c r="J58" s="56">
        <v>3.2000000000000003E-4</v>
      </c>
      <c r="K58" s="56">
        <v>3.3E-4</v>
      </c>
      <c r="L58" s="56">
        <v>3.6999999999999999E-4</v>
      </c>
      <c r="M58" s="56">
        <v>4.0000000000000002E-4</v>
      </c>
      <c r="N58" s="56">
        <v>5.4000000000000001E-4</v>
      </c>
    </row>
    <row r="59" spans="1:14" x14ac:dyDescent="0.3">
      <c r="A59" s="58">
        <v>0.91976000000000002</v>
      </c>
      <c r="B59" s="41" t="s">
        <v>120</v>
      </c>
      <c r="C59" s="66">
        <f>C58*(1-$A59)</f>
        <v>4.2527199999999988E-5</v>
      </c>
      <c r="D59" s="66">
        <f t="shared" ref="D59:N59" si="10">D58*(1-$A59)</f>
        <v>2.9688799999999993E-5</v>
      </c>
      <c r="E59" s="66">
        <f t="shared" si="10"/>
        <v>2.5676799999999994E-5</v>
      </c>
      <c r="F59" s="66">
        <f t="shared" si="10"/>
        <v>1.7652799999999995E-5</v>
      </c>
      <c r="G59" s="66">
        <f t="shared" si="10"/>
        <v>1.5245599999999997E-5</v>
      </c>
      <c r="H59" s="66">
        <f t="shared" si="10"/>
        <v>1.9257599999999997E-5</v>
      </c>
      <c r="I59" s="66">
        <f t="shared" si="10"/>
        <v>2.246719999999999E-5</v>
      </c>
      <c r="J59" s="66">
        <f t="shared" si="10"/>
        <v>2.5676799999999994E-5</v>
      </c>
      <c r="K59" s="66">
        <f t="shared" si="10"/>
        <v>2.6479199999999992E-5</v>
      </c>
      <c r="L59" s="66">
        <f t="shared" si="10"/>
        <v>2.9688799999999993E-5</v>
      </c>
      <c r="M59" s="66">
        <f t="shared" si="10"/>
        <v>3.2095999999999992E-5</v>
      </c>
      <c r="N59" s="66">
        <f t="shared" si="10"/>
        <v>4.3329599999999986E-5</v>
      </c>
    </row>
    <row r="60" spans="1:14" x14ac:dyDescent="0.3">
      <c r="A60" s="58">
        <v>0.11412</v>
      </c>
      <c r="B60" s="41" t="s">
        <v>121</v>
      </c>
      <c r="C60" s="66">
        <f>C58*(1-$A60)</f>
        <v>4.6951639999999998E-4</v>
      </c>
      <c r="D60" s="66">
        <f t="shared" ref="D60:N60" si="11">D58*(1-$A60)</f>
        <v>3.2777559999999997E-4</v>
      </c>
      <c r="E60" s="66">
        <f t="shared" si="11"/>
        <v>2.8348160000000002E-4</v>
      </c>
      <c r="F60" s="66">
        <f t="shared" si="11"/>
        <v>1.9489360000000001E-4</v>
      </c>
      <c r="G60" s="66">
        <f t="shared" si="11"/>
        <v>1.6831720000000001E-4</v>
      </c>
      <c r="H60" s="66">
        <f t="shared" si="11"/>
        <v>2.1261120000000002E-4</v>
      </c>
      <c r="I60" s="66">
        <f t="shared" si="11"/>
        <v>2.480464E-4</v>
      </c>
      <c r="J60" s="66">
        <f t="shared" si="11"/>
        <v>2.8348160000000002E-4</v>
      </c>
      <c r="K60" s="66">
        <f t="shared" si="11"/>
        <v>2.9234040000000001E-4</v>
      </c>
      <c r="L60" s="66">
        <f t="shared" si="11"/>
        <v>3.2777559999999997E-4</v>
      </c>
      <c r="M60" s="66">
        <f t="shared" si="11"/>
        <v>3.54352E-4</v>
      </c>
      <c r="N60" s="66">
        <f t="shared" si="11"/>
        <v>4.7837520000000003E-4</v>
      </c>
    </row>
    <row r="61" spans="1:14" x14ac:dyDescent="0.3">
      <c r="A61" s="58">
        <v>8.5449999999999998E-2</v>
      </c>
      <c r="B61" s="41" t="s">
        <v>122</v>
      </c>
      <c r="C61" s="66">
        <f>C58*(1-$A61)</f>
        <v>4.8471149999999998E-4</v>
      </c>
      <c r="D61" s="66">
        <f t="shared" ref="D61:N61" si="12">D58*(1-$A61)</f>
        <v>3.383835E-4</v>
      </c>
      <c r="E61" s="66">
        <f t="shared" si="12"/>
        <v>2.9265600000000003E-4</v>
      </c>
      <c r="F61" s="66">
        <f t="shared" si="12"/>
        <v>2.01201E-4</v>
      </c>
      <c r="G61" s="66">
        <f t="shared" si="12"/>
        <v>1.7376450000000001E-4</v>
      </c>
      <c r="H61" s="66">
        <f t="shared" si="12"/>
        <v>2.1949200000000001E-4</v>
      </c>
      <c r="I61" s="66">
        <f t="shared" si="12"/>
        <v>2.5607399999999996E-4</v>
      </c>
      <c r="J61" s="66">
        <f t="shared" si="12"/>
        <v>2.9265600000000003E-4</v>
      </c>
      <c r="K61" s="66">
        <f t="shared" si="12"/>
        <v>3.0180149999999999E-4</v>
      </c>
      <c r="L61" s="66">
        <f t="shared" si="12"/>
        <v>3.383835E-4</v>
      </c>
      <c r="M61" s="66">
        <f t="shared" si="12"/>
        <v>3.6581999999999999E-4</v>
      </c>
      <c r="N61" s="66">
        <f t="shared" si="12"/>
        <v>4.93857E-4</v>
      </c>
    </row>
    <row r="62" spans="1:14" x14ac:dyDescent="0.3">
      <c r="B62" s="41" t="s">
        <v>123</v>
      </c>
      <c r="C62" s="43">
        <v>3.4000000000000002E-4</v>
      </c>
      <c r="D62" s="43">
        <v>3.4000000000000002E-4</v>
      </c>
      <c r="E62" s="43">
        <v>3.4000000000000002E-4</v>
      </c>
      <c r="F62" s="43">
        <v>3.4000000000000002E-4</v>
      </c>
      <c r="G62" s="43">
        <v>3.4000000000000002E-4</v>
      </c>
      <c r="H62" s="43">
        <v>3.4000000000000002E-4</v>
      </c>
      <c r="I62" s="43">
        <v>3.4000000000000002E-4</v>
      </c>
      <c r="J62" s="43">
        <v>3.4000000000000002E-4</v>
      </c>
      <c r="K62" s="43">
        <v>3.4000000000000002E-4</v>
      </c>
      <c r="L62" s="43">
        <v>3.4000000000000002E-4</v>
      </c>
      <c r="M62" s="43">
        <v>3.4000000000000002E-4</v>
      </c>
      <c r="N62" s="43">
        <v>3.4000000000000002E-4</v>
      </c>
    </row>
    <row r="63" spans="1:14" x14ac:dyDescent="0.3">
      <c r="B63" s="41" t="s">
        <v>124</v>
      </c>
      <c r="C63" s="56">
        <v>5.2999999999999998E-4</v>
      </c>
      <c r="D63" s="56">
        <v>3.6999999999999999E-4</v>
      </c>
      <c r="E63" s="56">
        <v>3.2000000000000003E-4</v>
      </c>
      <c r="F63" s="56">
        <v>2.2000000000000001E-4</v>
      </c>
      <c r="G63" s="56">
        <v>1.9000000000000001E-4</v>
      </c>
      <c r="H63" s="56">
        <v>2.4000000000000001E-4</v>
      </c>
      <c r="I63" s="56">
        <v>2.7999999999999998E-4</v>
      </c>
      <c r="J63" s="56">
        <v>3.2000000000000003E-4</v>
      </c>
      <c r="K63" s="56">
        <v>3.3E-4</v>
      </c>
      <c r="L63" s="56">
        <v>3.6999999999999999E-4</v>
      </c>
      <c r="M63" s="56">
        <v>4.0000000000000002E-4</v>
      </c>
      <c r="N63" s="56">
        <v>5.4000000000000001E-4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Tariff_Calculator</vt:lpstr>
      <vt:lpstr>Fees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2020-11-02T11:56:39Z</dcterms:created>
  <dcterms:modified xsi:type="dcterms:W3CDTF">2020-11-02T11:56:50Z</dcterms:modified>
</cp:coreProperties>
</file>