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970" activeTab="0"/>
  </bookViews>
  <sheets>
    <sheet name="ALACSONY kockázat _ LOW risk" sheetId="1" r:id="rId1"/>
    <sheet name="KÖZEPES kockázat _ MEDIUM risk" sheetId="2" r:id="rId2"/>
    <sheet name="MAGAS kockázat _ HIGH risk" sheetId="3" r:id="rId3"/>
  </sheets>
  <definedNames/>
  <calcPr fullCalcOnLoad="1"/>
</workbook>
</file>

<file path=xl/sharedStrings.xml><?xml version="1.0" encoding="utf-8"?>
<sst xmlns="http://schemas.openxmlformats.org/spreadsheetml/2006/main" count="362" uniqueCount="130">
  <si>
    <t>em3/év</t>
  </si>
  <si>
    <t>Szállított mennyiség</t>
  </si>
  <si>
    <t>Ft</t>
  </si>
  <si>
    <t>Csúcs havi</t>
  </si>
  <si>
    <t>ÉVES</t>
  </si>
  <si>
    <t>1 havi csúcs szállítási igény</t>
  </si>
  <si>
    <t>összesen</t>
  </si>
  <si>
    <t>EXIT</t>
  </si>
  <si>
    <t>ENTRY</t>
  </si>
  <si>
    <t>Import</t>
  </si>
  <si>
    <t>kWh</t>
  </si>
  <si>
    <t>m3</t>
  </si>
  <si>
    <t>MWh/év</t>
  </si>
  <si>
    <t>MWh</t>
  </si>
  <si>
    <t>Magyarországon bejegyzett cég / Company registered in Hungary</t>
  </si>
  <si>
    <t>Díjak / Fees</t>
  </si>
  <si>
    <t>Entry határkeresztező (Ft/kWh/óra/év) / Entry interconnection (HUF/kWh/h/year)</t>
  </si>
  <si>
    <t>Magyar székhelyű Rendszerhasználók esetén "Magyarországon bejegyzett cég" bepipálása szükséges, mely alapján a szerződéses biztosíték meghatározásánál 27% ÁFA kerül felszámításra a "Várható Szerződéses biztosítékigény összesen" sorban.</t>
  </si>
  <si>
    <t>Entry hazai termelés (Ft/kWh/óra/év) / Entry domestic production (HUF/kWh/h/year)</t>
  </si>
  <si>
    <t>Aukciós biztosíték igény minimum (Ft) / Minimum auction security (HUF)</t>
  </si>
  <si>
    <t>Entry tárolói. (Ft/kWh/óra/év) / Entry storage (HUF/kWh/h/year)</t>
  </si>
  <si>
    <t>Zárolási szorzó / Financial limit locking multiplier</t>
  </si>
  <si>
    <t xml:space="preserve">Aukciós biztosíték az aukció alatt az RBP-n, szerződéses biztosíték az IP-n kerül zárolásra  a használati időszak -1 naptól. </t>
  </si>
  <si>
    <t>Auction securtiy is blocked during the auction on RBP, contractual security is blocked on IP from D-1 prior to the product period.</t>
  </si>
  <si>
    <t>Exit   (Ft/kWh/óra/év) / Exit (HUF/kWh/h/year)</t>
  </si>
  <si>
    <t>Szabad fedezet összege (Ft)/ Free Collateral Amount (HUF)</t>
  </si>
  <si>
    <t>Kisundorozsma (Ft/kWh/óra/év) / (HUF/kWh/h/year)</t>
  </si>
  <si>
    <t>Az esetleges túljegyzés esetén jelentkező aukciós díj nem szerepel a táblázatban. Kérjük, fokozottan ügyeljenek a megfelelő összegű biztosíték benyújtására!</t>
  </si>
  <si>
    <t>Csanádpalota (Ft/kWh/óra/év) / (HUF/kWh/h/year)</t>
  </si>
  <si>
    <t>Leköthető kapacitás díja maximum (Ft) / Amount of bookable capacities (HUF)</t>
  </si>
  <si>
    <t>Keverőkör (Ft/kWh/óra/év) / Blending (HUF/kWh/h/year)</t>
  </si>
  <si>
    <t>Forgalmi díj (Ft/MWh) / Volume fee (HUF/MWh)</t>
  </si>
  <si>
    <t>Szagosítás (Ft/l) / Odourisation fee (HUF/l)</t>
  </si>
  <si>
    <t xml:space="preserve">Sárga hátterű mezők szabadon szerkeszthetők. </t>
  </si>
  <si>
    <t>Fields with a yellow background can be edited freely.</t>
  </si>
  <si>
    <t xml:space="preserve">Biztosítékkokkal kapcsolatos további információk:  </t>
  </si>
  <si>
    <t>Further information about collaterals:</t>
  </si>
  <si>
    <t>Korrekciós szorzó / Correction factor</t>
  </si>
  <si>
    <t xml:space="preserve">a honlapunkon.  </t>
  </si>
  <si>
    <t>KAPACITÁSOK / CAPACITIES</t>
  </si>
  <si>
    <t>Éves kapacitásdíj (Ft/év) / 
Annual capacity fee (HUF/year)</t>
  </si>
  <si>
    <t>Hazai exit / Domestic exit</t>
  </si>
  <si>
    <t>Hazai exit megszakítható / Domestic exit interruptible</t>
  </si>
  <si>
    <t>Drávaszerdahely HU&gt;CR</t>
  </si>
  <si>
    <t>Drávaszerdahely HU&gt;CR megszakítható / interruptible</t>
  </si>
  <si>
    <t>Csanádpalota HU&gt;RO</t>
  </si>
  <si>
    <t>Csanádpalota HU&gt;RO megszakítható / interruptible</t>
  </si>
  <si>
    <t>VIP Bereg HU&gt;UA</t>
  </si>
  <si>
    <t>VIP Bereg HU&gt;UA megszakítható / interruptible</t>
  </si>
  <si>
    <t>Kiskundorozsma HU&gt;RS</t>
  </si>
  <si>
    <t>Kiskundorozsma HU&gt;RS megszakítható / interruptible</t>
  </si>
  <si>
    <t>Balassagyarmat HU&gt;SK</t>
  </si>
  <si>
    <t>Balassagyarmat HU&gt;SK megszakítható / interruptible</t>
  </si>
  <si>
    <t>Mosonmagyaróvár HU&gt;AT megszakítható / interruptible</t>
  </si>
  <si>
    <t>Tárolói exit / Storage exit</t>
  </si>
  <si>
    <t>Tárolói exit megszakítható / Storage exit interruptible</t>
  </si>
  <si>
    <t>Összes Exit / Total Exit</t>
  </si>
  <si>
    <t>Keverőköri Exit / Blending Exit</t>
  </si>
  <si>
    <t>VIP Bereg UA&gt;HU</t>
  </si>
  <si>
    <t>VIP Bereg UA&gt;HU megszakítható / interruptible</t>
  </si>
  <si>
    <t>Mosonmagyaróvár AT&gt;HU</t>
  </si>
  <si>
    <t>Mosonmagyaróvár AT&gt;HU megszakítható / interruptible</t>
  </si>
  <si>
    <t>Drávaszerdahely CR&gt;HU</t>
  </si>
  <si>
    <t>Drávaszerdahely CR&gt;HU megszakítható / interruptible</t>
  </si>
  <si>
    <t>Csanádpalota RO&gt;HU</t>
  </si>
  <si>
    <t>Csanádpalota RO&gt;HU megszakítható / interruptible</t>
  </si>
  <si>
    <t>Kiskundorozsma RS&gt;HU</t>
  </si>
  <si>
    <t>Kiskundorozsma RS&gt;HU megszakítható / interruptible</t>
  </si>
  <si>
    <t>Balassagyarmat SK&gt;HU</t>
  </si>
  <si>
    <t>Balassagyarmat SK&gt;HU megszakítható / interruptible</t>
  </si>
  <si>
    <t>Összes import / Total import</t>
  </si>
  <si>
    <t>Hazai termelés / Domestic production</t>
  </si>
  <si>
    <t>Hazai termelés megszakítható / Domestic production interruptible</t>
  </si>
  <si>
    <t>Tároló entry összesen / Storage entry</t>
  </si>
  <si>
    <t>Tároló összesen megszakítható / Storage entry interruptible</t>
  </si>
  <si>
    <t>Összes Entry (hazai+tároló) / Total entry (domestic+storage)</t>
  </si>
  <si>
    <t>Össes Entry + Összes Exit / Total Entry + Total Exit</t>
  </si>
  <si>
    <t>Szerződéses biztosíték / Contractual security</t>
  </si>
  <si>
    <t>Ft/év / HUF/year</t>
  </si>
  <si>
    <t>Ft/hó  /  HUF/month</t>
  </si>
  <si>
    <t>Összes kapacitásdíj / Total capacity fee</t>
  </si>
  <si>
    <t>Forgalmi díj / Volume fee</t>
  </si>
  <si>
    <t xml:space="preserve">Szagosítási díj / Odourization fee </t>
  </si>
  <si>
    <t>Várható Szerződéses biztosítékigény összesen / 
Expected Total contractual security demand</t>
  </si>
  <si>
    <t>Háttér számítás Forgalmi díj és szagosítási díj számításához / Background calculation to the calculation of Volume fee and Odourisation fee</t>
  </si>
  <si>
    <t>Szagosítás / Odourisation</t>
  </si>
  <si>
    <t>Díj / Fee</t>
  </si>
  <si>
    <t>ml/em3   /   
ml/thousand m3</t>
  </si>
  <si>
    <t>em3/hó  /  
thousand m3/month</t>
  </si>
  <si>
    <t>Összesen / Total</t>
  </si>
  <si>
    <t>október / October</t>
  </si>
  <si>
    <t>november / November</t>
  </si>
  <si>
    <t>december / December</t>
  </si>
  <si>
    <t>január / January</t>
  </si>
  <si>
    <t>február / February</t>
  </si>
  <si>
    <t>március / March</t>
  </si>
  <si>
    <t>április / April</t>
  </si>
  <si>
    <t>május / May</t>
  </si>
  <si>
    <t>június / June</t>
  </si>
  <si>
    <t>július / July</t>
  </si>
  <si>
    <t>augusztus / August</t>
  </si>
  <si>
    <t>szeptember / September</t>
  </si>
  <si>
    <t>Aukciós biztosíték / Auction securtiy</t>
  </si>
  <si>
    <t>Megjegyzések / Notes</t>
  </si>
  <si>
    <t>Szerződéses biztosíték / 
Contractual security</t>
  </si>
  <si>
    <t>Norma / norm</t>
  </si>
  <si>
    <r>
      <t xml:space="preserve">BIZTOSÍTÉK </t>
    </r>
    <r>
      <rPr>
        <b/>
        <sz val="18"/>
        <color indexed="10"/>
        <rFont val="Arial"/>
        <family val="2"/>
      </rPr>
      <t>KÖZEPES</t>
    </r>
    <r>
      <rPr>
        <b/>
        <sz val="18"/>
        <rFont val="Arial"/>
        <family val="2"/>
      </rPr>
      <t xml:space="preserve"> KOCKÁZATÚ KATEGÓRIA ESETÉN / COLLATERALS IN CASE </t>
    </r>
    <r>
      <rPr>
        <b/>
        <sz val="18"/>
        <color indexed="10"/>
        <rFont val="Arial"/>
        <family val="2"/>
      </rPr>
      <t>MEDIUM</t>
    </r>
    <r>
      <rPr>
        <b/>
        <sz val="18"/>
        <rFont val="Arial"/>
        <family val="2"/>
      </rPr>
      <t xml:space="preserve"> RISK CLASSIFICATION</t>
    </r>
  </si>
  <si>
    <r>
      <t xml:space="preserve">BIZTOSÍTÉK </t>
    </r>
    <r>
      <rPr>
        <b/>
        <sz val="18"/>
        <color indexed="10"/>
        <rFont val="Arial"/>
        <family val="2"/>
      </rPr>
      <t>ALACSONY</t>
    </r>
    <r>
      <rPr>
        <b/>
        <sz val="18"/>
        <rFont val="Arial"/>
        <family val="2"/>
      </rPr>
      <t xml:space="preserve"> KOCKÁZATÚ KATEGÓRIA ESETÉN / COLLATERALS IN CASE </t>
    </r>
    <r>
      <rPr>
        <b/>
        <sz val="18"/>
        <color indexed="10"/>
        <rFont val="Arial"/>
        <family val="2"/>
      </rPr>
      <t>LOW</t>
    </r>
    <r>
      <rPr>
        <b/>
        <sz val="18"/>
        <rFont val="Arial"/>
        <family val="2"/>
      </rPr>
      <t xml:space="preserve"> RISK CLASSIFICATION</t>
    </r>
  </si>
  <si>
    <r>
      <t xml:space="preserve">BIZTOSÍTÉK </t>
    </r>
    <r>
      <rPr>
        <b/>
        <sz val="18"/>
        <color indexed="10"/>
        <rFont val="Arial"/>
        <family val="2"/>
      </rPr>
      <t>MAGAS</t>
    </r>
    <r>
      <rPr>
        <b/>
        <sz val="18"/>
        <rFont val="Arial"/>
        <family val="2"/>
      </rPr>
      <t xml:space="preserve"> KOCKÁZATÚ KATEGÓRIA ESETÉN / COLLATERALS IN CASE </t>
    </r>
    <r>
      <rPr>
        <b/>
        <sz val="18"/>
        <color indexed="10"/>
        <rFont val="Arial"/>
        <family val="2"/>
      </rPr>
      <t>HIGH</t>
    </r>
    <r>
      <rPr>
        <b/>
        <sz val="18"/>
        <rFont val="Arial"/>
        <family val="2"/>
      </rPr>
      <t xml:space="preserve"> RISK CLASSIFICATION</t>
    </r>
  </si>
  <si>
    <t>Kiegészítő biztosíték / Additional security</t>
  </si>
  <si>
    <t>Éves kapacitásdíj és aukciós díj 5/12-ed része /  5/12 of the annual capacity fee and auction fee</t>
  </si>
  <si>
    <t>Aukciós biztosíték: kapacitáslekötések díja "C" és "D" oszlopok adatai alapján (Ft) / Auction security: Fee of planned capacity booking on the basis of column "C" and "D" (HUF)</t>
  </si>
  <si>
    <t xml:space="preserve">5/12 rész  /  Part 5/12 </t>
  </si>
  <si>
    <t>Kiegészítő biztosíték / 
Additional security</t>
  </si>
  <si>
    <t>Szerződéses biztosíték meghatározásának módszertana a 4.d ÁSZF 7.5 pontja alapján 
/
 The methodology for determing contractual security based on 7.5 of 4.d GTC</t>
  </si>
  <si>
    <t>Jogi nyilatkozat / Disclaimer</t>
  </si>
  <si>
    <t>Jelen dokumentumban foglalt adatok, információk, számítások kizárólag tájékoztató jellegűek, azok teljességéért, pontosságáért, esetleges módosulásáért az FGSZ Zrt. nem vállal felelősséget, a feltüntetett valamennyi adat, információ, számítás felhasználása kizárólag a rendszerhasználó saját felelősségére történhet. FGSZ Zrt. nem tartozik felelősséggel azokért az esetlegesen bekövetkező károkért, veszteségekért, költségekért, amelyek a jelen dokumentumban foglalt adatok, információk, számítások használatából erednek.</t>
  </si>
  <si>
    <t>The data, information and calculations contained in this document are for information purposes only, FGSZ Ltd. does not assume any responsibility for their completeness, accuracy or possible modifications, and the use of all data, information and calculations contained herein is at the sole risk of the network user. FGSZ Ltd. shall not be liable for any damages, losses, costs arising from the use of the data, information, calculations contained in this document.</t>
  </si>
  <si>
    <t xml:space="preserve">In case of Hungarian based companies 'Company registered in Hungary' must be chosen, on the basis of what 27% VAT will be blocked in 'Expected Total contractual security demand' row. </t>
  </si>
  <si>
    <t>The auction fee (premium - if any) is not included in the table. Please take extra care to submit the appropriate amount of security!</t>
  </si>
  <si>
    <t xml:space="preserve">on our website. </t>
  </si>
  <si>
    <t>on our website.</t>
  </si>
  <si>
    <t>Nem megszakítható / Firm (kWh/h)</t>
  </si>
  <si>
    <t>Megszakítható / Interruptible (kWh/h)</t>
  </si>
  <si>
    <t>Aukció alatt zárolt összeg (Ft) / Locked amount during auction (HUF)</t>
  </si>
  <si>
    <t>Auction securtiy is blocked during the auction on RBP, contractual security and additional security are blocked on IP from the day the auction closes.</t>
  </si>
  <si>
    <t xml:space="preserve">Aukciós biztosíték az aukció alatt az RBP-n, szerződéses biztosíték és kiegészítő biztosíték az IP-n az aukció zárásának napjától kerül zárolásra. </t>
  </si>
  <si>
    <t xml:space="preserve">Aukciós biztosíték az aukció alatt az RBP-n, szerződéses biztosíték az IP-n az aukció zárásának napjától kerül zárolásra. </t>
  </si>
  <si>
    <t>Auction securtiy is blocked during the auction on RBP, contractual security is blocked on IP from the day the auction closes.</t>
  </si>
  <si>
    <t>Szerződéses biztosíték kapacitásra (Ft) / 
Contractual security for capacities (HUF)</t>
  </si>
</sst>
</file>

<file path=xl/styles.xml><?xml version="1.0" encoding="utf-8"?>
<styleSheet xmlns="http://schemas.openxmlformats.org/spreadsheetml/2006/main">
  <numFmts count="4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000"/>
    <numFmt numFmtId="167" formatCode="#,##0.0"/>
    <numFmt numFmtId="168" formatCode="0.0000"/>
    <numFmt numFmtId="169" formatCode="0.000"/>
    <numFmt numFmtId="170" formatCode="0.0"/>
    <numFmt numFmtId="171" formatCode="#,##0.0000"/>
    <numFmt numFmtId="172" formatCode="#,##0.00000"/>
    <numFmt numFmtId="173" formatCode="#,##0.000000"/>
    <numFmt numFmtId="174" formatCode="&quot;Igen&quot;;&quot;Igen&quot;;&quot;Nem&quot;"/>
    <numFmt numFmtId="175" formatCode="&quot;Igaz&quot;;&quot;Igaz&quot;;&quot;Hamis&quot;"/>
    <numFmt numFmtId="176" formatCode="&quot;Be&quot;;&quot;Be&quot;;&quot;Ki&quot;"/>
    <numFmt numFmtId="177" formatCode="0.0000000"/>
    <numFmt numFmtId="178" formatCode="0.000000"/>
    <numFmt numFmtId="179" formatCode="0.00000"/>
    <numFmt numFmtId="180" formatCode="mmm/yyyy"/>
    <numFmt numFmtId="181" formatCode="#,##0\ &quot;Ft&quot;"/>
    <numFmt numFmtId="182" formatCode="0.000%"/>
    <numFmt numFmtId="183" formatCode="0.0000%"/>
    <numFmt numFmtId="184" formatCode="0.00000%"/>
    <numFmt numFmtId="185" formatCode="0.000000%"/>
    <numFmt numFmtId="186" formatCode="0.0000000%"/>
    <numFmt numFmtId="187" formatCode="0.00000000%"/>
    <numFmt numFmtId="188" formatCode="0.0%"/>
    <numFmt numFmtId="189" formatCode="_-* #,##0.0\ _F_t_-;\-* #,##0.0\ _F_t_-;_-* &quot;-&quot;??\ _F_t_-;_-@_-"/>
    <numFmt numFmtId="190" formatCode="_-* #,##0\ _F_t_-;\-* #,##0\ _F_t_-;_-* &quot;-&quot;??\ _F_t_-;_-@_-"/>
    <numFmt numFmtId="191" formatCode="[$-40E]yyyy\.\ mmmm\ d\.\,\ dddd"/>
    <numFmt numFmtId="192" formatCode="[$-40E]mmmm\ d\.;@"/>
    <numFmt numFmtId="193" formatCode="[$¥€-2]\ #\ ##,000_);[Red]\([$€-2]\ #\ ##,000\)"/>
    <numFmt numFmtId="194" formatCode="0.00000000"/>
    <numFmt numFmtId="195" formatCode="0.000000000"/>
    <numFmt numFmtId="196" formatCode="0.0000000000"/>
    <numFmt numFmtId="197" formatCode="0.00000000000"/>
    <numFmt numFmtId="198" formatCode="0.000000000000"/>
    <numFmt numFmtId="199" formatCode="#,##0.0\ &quot;Ft&quot;"/>
  </numFmts>
  <fonts count="64">
    <font>
      <sz val="10"/>
      <name val="Arial"/>
      <family val="0"/>
    </font>
    <font>
      <u val="single"/>
      <sz val="10"/>
      <color indexed="12"/>
      <name val="Arial"/>
      <family val="2"/>
    </font>
    <font>
      <u val="single"/>
      <sz val="10"/>
      <color indexed="20"/>
      <name val="Arial"/>
      <family val="2"/>
    </font>
    <font>
      <b/>
      <sz val="10"/>
      <name val="Arial"/>
      <family val="2"/>
    </font>
    <font>
      <b/>
      <sz val="11"/>
      <name val="Arial"/>
      <family val="2"/>
    </font>
    <font>
      <sz val="11"/>
      <name val="Arial"/>
      <family val="2"/>
    </font>
    <font>
      <b/>
      <sz val="11"/>
      <color indexed="10"/>
      <name val="Arial"/>
      <family val="2"/>
    </font>
    <font>
      <b/>
      <i/>
      <sz val="11"/>
      <name val="Arial"/>
      <family val="2"/>
    </font>
    <font>
      <sz val="10"/>
      <color indexed="12"/>
      <name val="Arial"/>
      <family val="2"/>
    </font>
    <font>
      <sz val="10"/>
      <color indexed="21"/>
      <name val="Arial"/>
      <family val="2"/>
    </font>
    <font>
      <b/>
      <sz val="10"/>
      <color indexed="57"/>
      <name val="Arial"/>
      <family val="2"/>
    </font>
    <font>
      <sz val="10"/>
      <color indexed="53"/>
      <name val="Arial"/>
      <family val="2"/>
    </font>
    <font>
      <b/>
      <sz val="10"/>
      <color indexed="53"/>
      <name val="Arial"/>
      <family val="2"/>
    </font>
    <font>
      <sz val="10"/>
      <color indexed="20"/>
      <name val="Arial"/>
      <family val="2"/>
    </font>
    <font>
      <sz val="10"/>
      <color indexed="62"/>
      <name val="Arial"/>
      <family val="2"/>
    </font>
    <font>
      <b/>
      <sz val="12"/>
      <name val="Arial"/>
      <family val="2"/>
    </font>
    <font>
      <b/>
      <sz val="14"/>
      <name val="Arial"/>
      <family val="2"/>
    </font>
    <font>
      <sz val="12"/>
      <name val="Arial"/>
      <family val="2"/>
    </font>
    <font>
      <b/>
      <sz val="20"/>
      <name val="Arial"/>
      <family val="2"/>
    </font>
    <font>
      <b/>
      <sz val="18"/>
      <name val="Arial"/>
      <family val="2"/>
    </font>
    <font>
      <sz val="8"/>
      <color indexed="8"/>
      <name val="Segoe UI"/>
      <family val="2"/>
    </font>
    <font>
      <sz val="8"/>
      <name val="Arial"/>
      <family val="2"/>
    </font>
    <font>
      <b/>
      <sz val="18"/>
      <color indexed="10"/>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9"/>
      <name val="Arial"/>
      <family val="2"/>
    </font>
    <font>
      <b/>
      <sz val="10"/>
      <color indexed="9"/>
      <name val="Arial"/>
      <family val="2"/>
    </font>
    <font>
      <sz val="11"/>
      <color indexed="10"/>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1"/>
      <color rgb="FFFF0000"/>
      <name val="Arial"/>
      <family val="2"/>
    </font>
    <font>
      <sz val="10"/>
      <color theme="0"/>
      <name val="Arial"/>
      <family val="2"/>
    </font>
    <font>
      <b/>
      <sz val="10"/>
      <color theme="0"/>
      <name val="Arial"/>
      <family val="2"/>
    </font>
    <font>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thin"/>
      <right style="medium"/>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color indexed="63"/>
      </left>
      <right style="thin"/>
      <top>
        <color indexed="63"/>
      </top>
      <bottom style="thin"/>
    </border>
    <border>
      <left style="medium"/>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medium"/>
    </border>
    <border>
      <left style="medium"/>
      <right style="medium"/>
      <top style="medium"/>
      <bottom style="medium"/>
    </border>
    <border>
      <left>
        <color indexed="63"/>
      </left>
      <right style="medium"/>
      <top style="medium"/>
      <bottom style="thin"/>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color indexed="63"/>
      </left>
      <right style="medium"/>
      <top style="thin"/>
      <bottom style="medium"/>
    </border>
    <border>
      <left style="medium"/>
      <right style="medium"/>
      <top style="thin"/>
      <bottom style="medium"/>
    </border>
    <border>
      <left style="medium"/>
      <right style="medium"/>
      <top style="thin"/>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color indexed="63"/>
      </bottom>
    </border>
    <border>
      <left style="medium"/>
      <right style="medium"/>
      <top style="medium"/>
      <bottom style="thin"/>
    </border>
    <border>
      <left style="medium"/>
      <right>
        <color indexed="63"/>
      </right>
      <top style="thin"/>
      <bottom style="thin"/>
    </border>
    <border>
      <left style="medium"/>
      <right style="thin"/>
      <top style="medium"/>
      <bottom style="thin"/>
    </border>
    <border>
      <left style="medium"/>
      <right style="thin"/>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medium"/>
      <bottom style="thin"/>
    </border>
    <border>
      <left>
        <color indexed="63"/>
      </left>
      <right>
        <color indexed="63"/>
      </right>
      <top style="thin"/>
      <bottom>
        <color indexed="63"/>
      </bottom>
    </border>
    <border>
      <left>
        <color indexed="63"/>
      </left>
      <right>
        <color indexed="63"/>
      </right>
      <top style="medium"/>
      <bottom style="thin"/>
    </border>
    <border>
      <left style="medium"/>
      <right>
        <color indexed="63"/>
      </right>
      <top style="medium"/>
      <bottom style="thin"/>
    </border>
    <border>
      <left style="medium"/>
      <right style="medium"/>
      <top>
        <color indexed="63"/>
      </top>
      <bottom>
        <color indexed="63"/>
      </bottom>
    </border>
    <border>
      <left style="thin"/>
      <right>
        <color indexed="63"/>
      </right>
      <top style="medium"/>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thin"/>
      <bottom style="medium"/>
    </border>
    <border>
      <left>
        <color indexed="63"/>
      </left>
      <right style="medium"/>
      <top>
        <color indexed="63"/>
      </top>
      <bottom style="medium"/>
    </border>
    <border>
      <left style="thin"/>
      <right>
        <color indexed="63"/>
      </right>
      <top style="thin"/>
      <bottom style="thin"/>
    </border>
    <border>
      <left>
        <color indexed="63"/>
      </left>
      <right style="thin"/>
      <top style="medium"/>
      <bottom>
        <color indexed="63"/>
      </bottom>
    </border>
    <border>
      <left style="medium"/>
      <right style="medium"/>
      <top>
        <color indexed="63"/>
      </top>
      <bottom style="medium"/>
    </border>
    <border>
      <left>
        <color indexed="63"/>
      </left>
      <right style="medium"/>
      <top style="medium"/>
      <bottom>
        <color indexed="63"/>
      </bottom>
    </border>
    <border>
      <left/>
      <right style="medium"/>
      <top/>
      <bottom/>
    </border>
    <border>
      <left>
        <color indexed="63"/>
      </left>
      <right style="thin"/>
      <top style="thin"/>
      <bottom style="medium"/>
    </border>
    <border>
      <left style="thin"/>
      <right style="thin"/>
      <top style="thin"/>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border>
    <border>
      <left style="medium"/>
      <right style="thin"/>
      <top/>
      <bottom/>
    </border>
    <border>
      <left style="medium"/>
      <right style="thin"/>
      <top>
        <color indexed="63"/>
      </top>
      <bottom style="medium"/>
    </border>
    <border>
      <left style="thin"/>
      <right style="thin"/>
      <top style="medium"/>
      <bottom style="thin"/>
    </border>
    <border>
      <left style="thin"/>
      <right style="medium"/>
      <top/>
      <bottom/>
    </border>
    <border>
      <left style="thin"/>
      <right style="thin"/>
      <top style="thin"/>
      <bottom style="thin"/>
    </border>
    <border>
      <left style="thin"/>
      <right style="thin"/>
      <top style="thin"/>
      <bottom>
        <color indexed="63"/>
      </botto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0" borderId="6" applyNumberFormat="0" applyFill="0" applyAlignment="0" applyProtection="0"/>
    <xf numFmtId="0" fontId="0" fillId="22" borderId="7" applyNumberFormat="0" applyFont="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0" applyNumberFormat="0" applyBorder="0" applyAlignment="0" applyProtection="0"/>
    <xf numFmtId="0" fontId="54" fillId="30" borderId="8" applyNumberFormat="0" applyAlignment="0" applyProtection="0"/>
    <xf numFmtId="0" fontId="2" fillId="0" borderId="0" applyNumberForma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318">
    <xf numFmtId="0" fontId="0" fillId="0" borderId="0" xfId="0" applyAlignment="1">
      <alignment/>
    </xf>
    <xf numFmtId="0" fontId="4" fillId="0" borderId="10" xfId="0" applyFont="1" applyBorder="1" applyAlignment="1">
      <alignment horizontal="center"/>
    </xf>
    <xf numFmtId="0" fontId="3" fillId="0" borderId="0" xfId="0" applyFont="1" applyAlignment="1">
      <alignment/>
    </xf>
    <xf numFmtId="3" fontId="0" fillId="0" borderId="0" xfId="0" applyNumberFormat="1" applyAlignment="1">
      <alignment/>
    </xf>
    <xf numFmtId="0" fontId="8" fillId="0" borderId="0" xfId="0" applyFont="1" applyAlignment="1">
      <alignment/>
    </xf>
    <xf numFmtId="4" fontId="8" fillId="0" borderId="0" xfId="0" applyNumberFormat="1"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3" fontId="5" fillId="33" borderId="11" xfId="0" applyNumberFormat="1" applyFont="1" applyFill="1" applyBorder="1" applyAlignment="1">
      <alignment/>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xf>
    <xf numFmtId="0" fontId="5" fillId="33" borderId="15" xfId="0" applyFont="1" applyFill="1" applyBorder="1" applyAlignment="1">
      <alignment/>
    </xf>
    <xf numFmtId="0" fontId="5" fillId="33" borderId="16" xfId="0" applyFont="1" applyFill="1" applyBorder="1" applyAlignment="1">
      <alignment/>
    </xf>
    <xf numFmtId="3" fontId="5" fillId="0" borderId="0" xfId="0" applyNumberFormat="1" applyFont="1" applyAlignment="1">
      <alignment/>
    </xf>
    <xf numFmtId="0" fontId="5" fillId="0" borderId="17" xfId="0" applyFont="1" applyBorder="1" applyAlignment="1">
      <alignment horizontal="center"/>
    </xf>
    <xf numFmtId="3" fontId="5" fillId="0" borderId="18" xfId="0" applyNumberFormat="1" applyFont="1" applyBorder="1" applyAlignment="1">
      <alignment/>
    </xf>
    <xf numFmtId="3" fontId="5" fillId="0" borderId="19" xfId="0" applyNumberFormat="1" applyFont="1" applyBorder="1" applyAlignment="1">
      <alignment/>
    </xf>
    <xf numFmtId="3" fontId="4" fillId="34" borderId="20" xfId="0" applyNumberFormat="1" applyFont="1" applyFill="1" applyBorder="1" applyAlignment="1">
      <alignment horizontal="right"/>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2" xfId="0" applyFont="1" applyBorder="1" applyAlignment="1">
      <alignment/>
    </xf>
    <xf numFmtId="0" fontId="5" fillId="0" borderId="24" xfId="0" applyFont="1" applyBorder="1" applyAlignment="1">
      <alignment/>
    </xf>
    <xf numFmtId="169" fontId="5" fillId="0" borderId="25" xfId="0" applyNumberFormat="1" applyFont="1" applyBorder="1" applyAlignment="1">
      <alignment/>
    </xf>
    <xf numFmtId="3" fontId="5" fillId="0" borderId="26" xfId="0" applyNumberFormat="1" applyFont="1" applyBorder="1" applyAlignment="1">
      <alignment/>
    </xf>
    <xf numFmtId="3" fontId="5" fillId="0" borderId="27" xfId="0" applyNumberFormat="1" applyFont="1" applyBorder="1" applyAlignment="1">
      <alignment/>
    </xf>
    <xf numFmtId="0" fontId="5" fillId="0" borderId="28" xfId="0" applyFont="1" applyBorder="1" applyAlignment="1">
      <alignment horizontal="center"/>
    </xf>
    <xf numFmtId="0" fontId="5" fillId="0" borderId="15" xfId="0" applyFont="1" applyBorder="1" applyAlignment="1">
      <alignment/>
    </xf>
    <xf numFmtId="0" fontId="5" fillId="0" borderId="29" xfId="0" applyFont="1" applyBorder="1" applyAlignment="1">
      <alignment/>
    </xf>
    <xf numFmtId="0" fontId="5" fillId="0" borderId="26" xfId="0" applyFont="1" applyBorder="1" applyAlignment="1">
      <alignment/>
    </xf>
    <xf numFmtId="0" fontId="5" fillId="0" borderId="30" xfId="0" applyFont="1" applyBorder="1" applyAlignment="1">
      <alignment/>
    </xf>
    <xf numFmtId="0" fontId="5" fillId="0" borderId="30" xfId="0" applyFont="1" applyFill="1" applyBorder="1" applyAlignment="1">
      <alignment/>
    </xf>
    <xf numFmtId="0" fontId="5" fillId="0" borderId="31" xfId="0" applyFont="1" applyBorder="1" applyAlignment="1">
      <alignment/>
    </xf>
    <xf numFmtId="3" fontId="5" fillId="0" borderId="32" xfId="0" applyNumberFormat="1" applyFont="1" applyBorder="1" applyAlignment="1">
      <alignment/>
    </xf>
    <xf numFmtId="169" fontId="5" fillId="0" borderId="23" xfId="0" applyNumberFormat="1" applyFont="1" applyBorder="1" applyAlignment="1">
      <alignment/>
    </xf>
    <xf numFmtId="169" fontId="5" fillId="0" borderId="14" xfId="0" applyNumberFormat="1" applyFont="1" applyBorder="1" applyAlignment="1">
      <alignment/>
    </xf>
    <xf numFmtId="169" fontId="5" fillId="0" borderId="33" xfId="0" applyNumberFormat="1" applyFont="1" applyBorder="1" applyAlignment="1">
      <alignment/>
    </xf>
    <xf numFmtId="3" fontId="5" fillId="0" borderId="34" xfId="0" applyNumberFormat="1" applyFont="1" applyBorder="1" applyAlignment="1">
      <alignment/>
    </xf>
    <xf numFmtId="181" fontId="5" fillId="0" borderId="35" xfId="0" applyNumberFormat="1" applyFont="1" applyBorder="1" applyAlignment="1">
      <alignment/>
    </xf>
    <xf numFmtId="181" fontId="5" fillId="0" borderId="11" xfId="0" applyNumberFormat="1" applyFont="1" applyBorder="1" applyAlignment="1">
      <alignment/>
    </xf>
    <xf numFmtId="181" fontId="5" fillId="0" borderId="36" xfId="0" applyNumberFormat="1" applyFont="1" applyBorder="1" applyAlignment="1">
      <alignment/>
    </xf>
    <xf numFmtId="181" fontId="5" fillId="0" borderId="10" xfId="0" applyNumberFormat="1" applyFont="1" applyBorder="1" applyAlignment="1">
      <alignment/>
    </xf>
    <xf numFmtId="3" fontId="5" fillId="0" borderId="26" xfId="0" applyNumberFormat="1" applyFont="1" applyBorder="1" applyAlignment="1">
      <alignment horizontal="right"/>
    </xf>
    <xf numFmtId="3" fontId="4" fillId="0" borderId="26" xfId="0" applyNumberFormat="1" applyFont="1" applyBorder="1" applyAlignment="1">
      <alignment/>
    </xf>
    <xf numFmtId="0" fontId="5" fillId="33" borderId="30" xfId="0" applyFont="1" applyFill="1" applyBorder="1" applyAlignment="1">
      <alignment/>
    </xf>
    <xf numFmtId="0" fontId="5" fillId="33" borderId="31" xfId="0" applyFont="1" applyFill="1" applyBorder="1" applyAlignment="1">
      <alignment/>
    </xf>
    <xf numFmtId="0" fontId="5" fillId="33" borderId="23" xfId="0" applyFont="1" applyFill="1" applyBorder="1" applyAlignment="1">
      <alignment/>
    </xf>
    <xf numFmtId="3" fontId="5" fillId="0" borderId="37" xfId="0" applyNumberFormat="1" applyFont="1" applyFill="1" applyBorder="1" applyAlignment="1">
      <alignment/>
    </xf>
    <xf numFmtId="3" fontId="5" fillId="0" borderId="30" xfId="0" applyNumberFormat="1" applyFont="1" applyFill="1" applyBorder="1" applyAlignment="1">
      <alignment/>
    </xf>
    <xf numFmtId="0" fontId="3" fillId="0" borderId="0" xfId="0" applyFont="1" applyBorder="1" applyAlignment="1">
      <alignment horizontal="center" vertical="center"/>
    </xf>
    <xf numFmtId="3" fontId="5" fillId="0" borderId="15" xfId="0" applyNumberFormat="1" applyFont="1" applyBorder="1" applyAlignment="1">
      <alignment/>
    </xf>
    <xf numFmtId="3" fontId="5" fillId="0" borderId="12" xfId="0" applyNumberFormat="1" applyFont="1" applyBorder="1" applyAlignment="1">
      <alignment/>
    </xf>
    <xf numFmtId="3" fontId="5" fillId="0" borderId="13" xfId="0" applyNumberFormat="1" applyFont="1" applyBorder="1" applyAlignment="1">
      <alignment/>
    </xf>
    <xf numFmtId="0" fontId="5" fillId="33" borderId="38" xfId="0" applyFont="1" applyFill="1" applyBorder="1" applyAlignment="1">
      <alignment/>
    </xf>
    <xf numFmtId="0" fontId="6" fillId="33" borderId="39" xfId="0" applyFont="1" applyFill="1" applyBorder="1" applyAlignment="1">
      <alignment/>
    </xf>
    <xf numFmtId="0" fontId="6" fillId="33" borderId="21" xfId="0" applyFont="1" applyFill="1" applyBorder="1" applyAlignment="1">
      <alignment/>
    </xf>
    <xf numFmtId="0" fontId="6" fillId="33" borderId="16" xfId="0" applyFont="1" applyFill="1" applyBorder="1" applyAlignment="1">
      <alignment/>
    </xf>
    <xf numFmtId="0" fontId="6" fillId="33" borderId="11" xfId="0" applyFont="1" applyFill="1" applyBorder="1" applyAlignment="1">
      <alignment/>
    </xf>
    <xf numFmtId="0" fontId="5" fillId="33" borderId="40" xfId="0" applyFont="1" applyFill="1" applyBorder="1" applyAlignment="1">
      <alignment/>
    </xf>
    <xf numFmtId="3" fontId="5" fillId="33" borderId="22" xfId="0" applyNumberFormat="1" applyFont="1" applyFill="1" applyBorder="1" applyAlignment="1">
      <alignment/>
    </xf>
    <xf numFmtId="0" fontId="3" fillId="35" borderId="41" xfId="0" applyFont="1" applyFill="1" applyBorder="1" applyAlignment="1">
      <alignment horizontal="center" wrapText="1"/>
    </xf>
    <xf numFmtId="0" fontId="5" fillId="33" borderId="42" xfId="0" applyFont="1" applyFill="1" applyBorder="1" applyAlignment="1">
      <alignment/>
    </xf>
    <xf numFmtId="3" fontId="5" fillId="33" borderId="42" xfId="0" applyNumberFormat="1" applyFont="1" applyFill="1" applyBorder="1" applyAlignment="1">
      <alignment/>
    </xf>
    <xf numFmtId="0" fontId="6" fillId="33" borderId="26" xfId="0" applyFont="1" applyFill="1" applyBorder="1" applyAlignment="1">
      <alignment/>
    </xf>
    <xf numFmtId="0" fontId="6" fillId="33" borderId="43" xfId="0" applyFont="1" applyFill="1" applyBorder="1" applyAlignment="1">
      <alignment/>
    </xf>
    <xf numFmtId="3" fontId="5" fillId="0" borderId="43" xfId="0" applyNumberFormat="1" applyFont="1" applyBorder="1" applyAlignment="1">
      <alignment/>
    </xf>
    <xf numFmtId="0" fontId="4" fillId="35" borderId="41" xfId="0" applyFont="1" applyFill="1" applyBorder="1" applyAlignment="1">
      <alignment horizontal="center"/>
    </xf>
    <xf numFmtId="3" fontId="60" fillId="0" borderId="41" xfId="0" applyNumberFormat="1" applyFont="1" applyFill="1" applyBorder="1" applyAlignment="1">
      <alignment/>
    </xf>
    <xf numFmtId="3" fontId="7" fillId="0" borderId="41" xfId="0" applyNumberFormat="1" applyFont="1" applyFill="1" applyBorder="1" applyAlignment="1">
      <alignment/>
    </xf>
    <xf numFmtId="0" fontId="4" fillId="0" borderId="41" xfId="0" applyFont="1" applyFill="1" applyBorder="1" applyAlignment="1">
      <alignment/>
    </xf>
    <xf numFmtId="0" fontId="5" fillId="0" borderId="41" xfId="0" applyFont="1" applyFill="1" applyBorder="1" applyAlignment="1">
      <alignment/>
    </xf>
    <xf numFmtId="3" fontId="5" fillId="0" borderId="41" xfId="0" applyNumberFormat="1" applyFont="1" applyFill="1" applyBorder="1" applyAlignment="1">
      <alignment/>
    </xf>
    <xf numFmtId="3" fontId="4" fillId="0" borderId="34" xfId="0" applyNumberFormat="1" applyFont="1" applyFill="1" applyBorder="1" applyAlignment="1">
      <alignment/>
    </xf>
    <xf numFmtId="3" fontId="5" fillId="36" borderId="0" xfId="0" applyNumberFormat="1" applyFont="1" applyFill="1" applyBorder="1" applyAlignment="1">
      <alignment/>
    </xf>
    <xf numFmtId="0" fontId="4" fillId="0" borderId="13" xfId="0" applyFont="1" applyBorder="1" applyAlignment="1">
      <alignment horizontal="center"/>
    </xf>
    <xf numFmtId="0" fontId="4" fillId="0" borderId="44" xfId="0" applyFont="1" applyBorder="1" applyAlignment="1">
      <alignment horizontal="center"/>
    </xf>
    <xf numFmtId="0" fontId="3" fillId="35" borderId="34" xfId="0" applyFont="1" applyFill="1" applyBorder="1" applyAlignment="1">
      <alignment horizontal="center" wrapText="1"/>
    </xf>
    <xf numFmtId="0" fontId="16" fillId="35" borderId="41" xfId="0" applyFont="1" applyFill="1" applyBorder="1" applyAlignment="1">
      <alignment/>
    </xf>
    <xf numFmtId="0" fontId="5" fillId="33" borderId="45" xfId="0" applyFont="1" applyFill="1" applyBorder="1" applyAlignment="1">
      <alignment/>
    </xf>
    <xf numFmtId="3" fontId="5" fillId="33" borderId="46" xfId="0" applyNumberFormat="1" applyFont="1" applyFill="1" applyBorder="1" applyAlignment="1">
      <alignment/>
    </xf>
    <xf numFmtId="3" fontId="5" fillId="33" borderId="47" xfId="0" applyNumberFormat="1" applyFont="1" applyFill="1" applyBorder="1" applyAlignment="1">
      <alignment/>
    </xf>
    <xf numFmtId="3" fontId="5" fillId="33" borderId="43" xfId="0" applyNumberFormat="1" applyFont="1" applyFill="1" applyBorder="1" applyAlignment="1">
      <alignment/>
    </xf>
    <xf numFmtId="3" fontId="5" fillId="0" borderId="48" xfId="0" applyNumberFormat="1" applyFont="1" applyFill="1" applyBorder="1" applyAlignment="1">
      <alignment/>
    </xf>
    <xf numFmtId="3" fontId="5" fillId="0" borderId="38" xfId="0" applyNumberFormat="1" applyFont="1" applyFill="1" applyBorder="1" applyAlignment="1">
      <alignment/>
    </xf>
    <xf numFmtId="3" fontId="5" fillId="36" borderId="26" xfId="0" applyNumberFormat="1" applyFont="1" applyFill="1" applyBorder="1" applyAlignment="1">
      <alignment/>
    </xf>
    <xf numFmtId="3" fontId="5" fillId="36" borderId="43" xfId="0" applyNumberFormat="1" applyFont="1" applyFill="1" applyBorder="1" applyAlignment="1">
      <alignment/>
    </xf>
    <xf numFmtId="3" fontId="5" fillId="36" borderId="26" xfId="0" applyNumberFormat="1" applyFont="1" applyFill="1" applyBorder="1" applyAlignment="1">
      <alignment horizontal="right"/>
    </xf>
    <xf numFmtId="3" fontId="5" fillId="36" borderId="49" xfId="0" applyNumberFormat="1" applyFont="1" applyFill="1" applyBorder="1" applyAlignment="1">
      <alignment/>
    </xf>
    <xf numFmtId="3" fontId="5" fillId="36" borderId="49" xfId="0" applyNumberFormat="1" applyFont="1" applyFill="1" applyBorder="1" applyAlignment="1">
      <alignment horizontal="right"/>
    </xf>
    <xf numFmtId="0" fontId="5" fillId="33" borderId="37" xfId="0" applyFont="1" applyFill="1" applyBorder="1" applyAlignment="1">
      <alignment/>
    </xf>
    <xf numFmtId="3" fontId="5" fillId="33" borderId="50" xfId="0" applyNumberFormat="1" applyFont="1" applyFill="1" applyBorder="1" applyAlignment="1">
      <alignment/>
    </xf>
    <xf numFmtId="0" fontId="0" fillId="0" borderId="34" xfId="0" applyBorder="1" applyAlignment="1">
      <alignment horizontal="center" vertical="center"/>
    </xf>
    <xf numFmtId="0" fontId="5" fillId="0" borderId="51" xfId="0" applyFont="1" applyBorder="1" applyAlignment="1">
      <alignment horizontal="center" vertical="center"/>
    </xf>
    <xf numFmtId="0" fontId="0" fillId="0" borderId="0" xfId="0" applyFont="1" applyAlignment="1">
      <alignment wrapText="1"/>
    </xf>
    <xf numFmtId="0" fontId="0" fillId="0" borderId="0" xfId="0" applyFont="1" applyBorder="1" applyAlignment="1">
      <alignment/>
    </xf>
    <xf numFmtId="0" fontId="5" fillId="37" borderId="52" xfId="0" applyFont="1" applyFill="1" applyBorder="1" applyAlignment="1">
      <alignment/>
    </xf>
    <xf numFmtId="0" fontId="5" fillId="37" borderId="38" xfId="0" applyFont="1" applyFill="1" applyBorder="1" applyAlignment="1">
      <alignment/>
    </xf>
    <xf numFmtId="0" fontId="5" fillId="37" borderId="53" xfId="0" applyFont="1" applyFill="1" applyBorder="1" applyAlignment="1">
      <alignment/>
    </xf>
    <xf numFmtId="0" fontId="4" fillId="0" borderId="23" xfId="0" applyFont="1" applyBorder="1" applyAlignment="1">
      <alignment/>
    </xf>
    <xf numFmtId="0" fontId="5" fillId="0" borderId="52" xfId="0" applyFont="1" applyBorder="1" applyAlignment="1">
      <alignment/>
    </xf>
    <xf numFmtId="0" fontId="4" fillId="37" borderId="16" xfId="0" applyFont="1" applyFill="1" applyBorder="1" applyAlignment="1">
      <alignment/>
    </xf>
    <xf numFmtId="0" fontId="4" fillId="37" borderId="40" xfId="0" applyFont="1" applyFill="1" applyBorder="1" applyAlignment="1">
      <alignment/>
    </xf>
    <xf numFmtId="0" fontId="0" fillId="0" borderId="0" xfId="0" applyFont="1" applyAlignment="1">
      <alignment/>
    </xf>
    <xf numFmtId="0" fontId="0" fillId="0" borderId="54" xfId="0" applyFont="1" applyBorder="1" applyAlignment="1">
      <alignment/>
    </xf>
    <xf numFmtId="0" fontId="0" fillId="0" borderId="55" xfId="0" applyFont="1" applyBorder="1" applyAlignment="1">
      <alignment/>
    </xf>
    <xf numFmtId="0" fontId="0" fillId="0" borderId="16" xfId="0" applyBorder="1" applyAlignment="1">
      <alignment/>
    </xf>
    <xf numFmtId="0" fontId="0" fillId="0" borderId="11" xfId="0" applyBorder="1" applyAlignment="1">
      <alignment/>
    </xf>
    <xf numFmtId="3" fontId="17" fillId="37" borderId="16" xfId="0" applyNumberFormat="1" applyFont="1" applyFill="1" applyBorder="1" applyAlignment="1">
      <alignment horizontal="center" vertical="center" wrapText="1"/>
    </xf>
    <xf numFmtId="3" fontId="17" fillId="0" borderId="11" xfId="0" applyNumberFormat="1" applyFont="1" applyFill="1" applyBorder="1" applyAlignment="1">
      <alignment/>
    </xf>
    <xf numFmtId="2" fontId="17" fillId="0" borderId="11" xfId="0" applyNumberFormat="1" applyFont="1" applyBorder="1" applyAlignment="1">
      <alignment/>
    </xf>
    <xf numFmtId="0" fontId="5" fillId="37" borderId="39" xfId="0" applyFont="1" applyFill="1" applyBorder="1" applyAlignment="1">
      <alignment/>
    </xf>
    <xf numFmtId="0" fontId="5" fillId="37" borderId="16" xfId="0" applyFont="1" applyFill="1" applyBorder="1" applyAlignment="1">
      <alignment wrapText="1"/>
    </xf>
    <xf numFmtId="4" fontId="5" fillId="0" borderId="11" xfId="0" applyNumberFormat="1" applyFont="1" applyBorder="1" applyAlignment="1">
      <alignment/>
    </xf>
    <xf numFmtId="4" fontId="5" fillId="0" borderId="11" xfId="0" applyNumberFormat="1" applyFont="1" applyBorder="1" applyAlignment="1">
      <alignment horizontal="right"/>
    </xf>
    <xf numFmtId="3" fontId="5" fillId="0" borderId="11" xfId="0" applyNumberFormat="1" applyFont="1" applyBorder="1" applyAlignment="1">
      <alignment/>
    </xf>
    <xf numFmtId="0" fontId="5" fillId="37" borderId="40" xfId="0" applyFont="1" applyFill="1" applyBorder="1" applyAlignment="1">
      <alignment wrapText="1"/>
    </xf>
    <xf numFmtId="188" fontId="5" fillId="0" borderId="22" xfId="62" applyNumberFormat="1" applyFont="1" applyBorder="1" applyAlignment="1">
      <alignment/>
    </xf>
    <xf numFmtId="0" fontId="5" fillId="0" borderId="11" xfId="0" applyFont="1" applyBorder="1" applyAlignment="1">
      <alignment horizontal="center" vertical="center"/>
    </xf>
    <xf numFmtId="3" fontId="7" fillId="37" borderId="56" xfId="0" applyNumberFormat="1" applyFont="1" applyFill="1" applyBorder="1" applyAlignment="1">
      <alignment/>
    </xf>
    <xf numFmtId="3" fontId="7" fillId="37" borderId="23" xfId="0" applyNumberFormat="1" applyFont="1" applyFill="1" applyBorder="1" applyAlignment="1">
      <alignment/>
    </xf>
    <xf numFmtId="3" fontId="7" fillId="37" borderId="14" xfId="0" applyNumberFormat="1" applyFont="1" applyFill="1" applyBorder="1" applyAlignment="1">
      <alignment/>
    </xf>
    <xf numFmtId="3" fontId="4" fillId="37" borderId="23" xfId="0" applyNumberFormat="1" applyFont="1" applyFill="1" applyBorder="1" applyAlignment="1">
      <alignment/>
    </xf>
    <xf numFmtId="3" fontId="4" fillId="37" borderId="49" xfId="0" applyNumberFormat="1" applyFont="1" applyFill="1" applyBorder="1" applyAlignment="1">
      <alignment/>
    </xf>
    <xf numFmtId="0" fontId="4" fillId="0" borderId="57" xfId="0" applyFont="1" applyBorder="1" applyAlignment="1">
      <alignment/>
    </xf>
    <xf numFmtId="3" fontId="4" fillId="37" borderId="14" xfId="0" applyNumberFormat="1" applyFont="1" applyFill="1" applyBorder="1" applyAlignment="1">
      <alignment/>
    </xf>
    <xf numFmtId="3" fontId="4" fillId="37" borderId="51" xfId="0" applyNumberFormat="1" applyFont="1" applyFill="1" applyBorder="1" applyAlignment="1">
      <alignment/>
    </xf>
    <xf numFmtId="3" fontId="4" fillId="37" borderId="41" xfId="0" applyNumberFormat="1" applyFont="1" applyFill="1" applyBorder="1" applyAlignment="1">
      <alignment/>
    </xf>
    <xf numFmtId="3" fontId="4" fillId="35" borderId="43" xfId="0" applyNumberFormat="1" applyFont="1" applyFill="1" applyBorder="1" applyAlignment="1">
      <alignment/>
    </xf>
    <xf numFmtId="3" fontId="4" fillId="35" borderId="26" xfId="0" applyNumberFormat="1" applyFont="1" applyFill="1" applyBorder="1" applyAlignment="1">
      <alignment/>
    </xf>
    <xf numFmtId="3" fontId="4" fillId="35" borderId="42" xfId="0" applyNumberFormat="1" applyFont="1" applyFill="1" applyBorder="1" applyAlignment="1">
      <alignment/>
    </xf>
    <xf numFmtId="3" fontId="4" fillId="35" borderId="30" xfId="0" applyNumberFormat="1" applyFont="1" applyFill="1" applyBorder="1" applyAlignment="1">
      <alignment/>
    </xf>
    <xf numFmtId="3" fontId="4" fillId="35" borderId="31" xfId="0" applyNumberFormat="1" applyFont="1" applyFill="1" applyBorder="1" applyAlignment="1">
      <alignment/>
    </xf>
    <xf numFmtId="0" fontId="4" fillId="35" borderId="46" xfId="0" applyFont="1" applyFill="1" applyBorder="1" applyAlignment="1">
      <alignment/>
    </xf>
    <xf numFmtId="3" fontId="4" fillId="35" borderId="24" xfId="0" applyNumberFormat="1" applyFont="1" applyFill="1" applyBorder="1" applyAlignment="1">
      <alignment/>
    </xf>
    <xf numFmtId="3" fontId="4" fillId="35" borderId="27" xfId="0" applyNumberFormat="1" applyFont="1" applyFill="1" applyBorder="1" applyAlignment="1">
      <alignment/>
    </xf>
    <xf numFmtId="3" fontId="4" fillId="35" borderId="58" xfId="0" applyNumberFormat="1" applyFont="1" applyFill="1" applyBorder="1" applyAlignment="1">
      <alignment/>
    </xf>
    <xf numFmtId="3" fontId="4" fillId="33" borderId="48" xfId="0" applyNumberFormat="1" applyFont="1" applyFill="1" applyBorder="1" applyAlignment="1">
      <alignment/>
    </xf>
    <xf numFmtId="3" fontId="4" fillId="33" borderId="38" xfId="0" applyNumberFormat="1" applyFont="1" applyFill="1" applyBorder="1" applyAlignment="1">
      <alignment/>
    </xf>
    <xf numFmtId="3" fontId="4" fillId="36" borderId="59" xfId="0" applyNumberFormat="1" applyFont="1" applyFill="1" applyBorder="1" applyAlignment="1">
      <alignment/>
    </xf>
    <xf numFmtId="0" fontId="5" fillId="0" borderId="60" xfId="0" applyFont="1" applyBorder="1" applyAlignment="1">
      <alignment/>
    </xf>
    <xf numFmtId="166" fontId="5" fillId="37" borderId="45" xfId="0" applyNumberFormat="1" applyFont="1" applyFill="1" applyBorder="1" applyAlignment="1">
      <alignment/>
    </xf>
    <xf numFmtId="166" fontId="5" fillId="37" borderId="61" xfId="0" applyNumberFormat="1" applyFont="1" applyFill="1" applyBorder="1" applyAlignment="1">
      <alignment/>
    </xf>
    <xf numFmtId="3" fontId="5" fillId="37" borderId="37" xfId="0" applyNumberFormat="1" applyFont="1" applyFill="1" applyBorder="1" applyAlignment="1">
      <alignment/>
    </xf>
    <xf numFmtId="3" fontId="5" fillId="37" borderId="62" xfId="0" applyNumberFormat="1" applyFont="1" applyFill="1" applyBorder="1" applyAlignment="1">
      <alignment/>
    </xf>
    <xf numFmtId="3" fontId="4" fillId="37" borderId="37" xfId="0" applyNumberFormat="1" applyFont="1" applyFill="1" applyBorder="1" applyAlignment="1">
      <alignment/>
    </xf>
    <xf numFmtId="3" fontId="5" fillId="37" borderId="30" xfId="0" applyNumberFormat="1" applyFont="1" applyFill="1" applyBorder="1" applyAlignment="1">
      <alignment/>
    </xf>
    <xf numFmtId="3" fontId="5" fillId="37" borderId="12" xfId="0" applyNumberFormat="1" applyFont="1" applyFill="1" applyBorder="1" applyAlignment="1">
      <alignment/>
    </xf>
    <xf numFmtId="3" fontId="4" fillId="37" borderId="30" xfId="0" applyNumberFormat="1" applyFont="1" applyFill="1" applyBorder="1" applyAlignment="1">
      <alignment/>
    </xf>
    <xf numFmtId="3" fontId="4" fillId="36" borderId="25" xfId="0" applyNumberFormat="1" applyFont="1" applyFill="1" applyBorder="1" applyAlignment="1">
      <alignment/>
    </xf>
    <xf numFmtId="0" fontId="5" fillId="36" borderId="25" xfId="0" applyFont="1" applyFill="1" applyBorder="1" applyAlignment="1">
      <alignment/>
    </xf>
    <xf numFmtId="3" fontId="5" fillId="36" borderId="25" xfId="0" applyNumberFormat="1" applyFont="1" applyFill="1" applyBorder="1" applyAlignment="1">
      <alignment/>
    </xf>
    <xf numFmtId="3" fontId="7" fillId="37" borderId="25" xfId="0" applyNumberFormat="1" applyFont="1" applyFill="1" applyBorder="1" applyAlignment="1">
      <alignment/>
    </xf>
    <xf numFmtId="3" fontId="4" fillId="37" borderId="25" xfId="0" applyNumberFormat="1" applyFont="1" applyFill="1" applyBorder="1" applyAlignment="1">
      <alignment/>
    </xf>
    <xf numFmtId="0" fontId="15" fillId="37" borderId="51" xfId="0" applyFont="1" applyFill="1" applyBorder="1" applyAlignment="1">
      <alignment horizontal="center"/>
    </xf>
    <xf numFmtId="0" fontId="15" fillId="36" borderId="33" xfId="0" applyFont="1" applyFill="1" applyBorder="1" applyAlignment="1">
      <alignment horizontal="center"/>
    </xf>
    <xf numFmtId="0" fontId="5" fillId="36" borderId="33" xfId="0" applyFont="1" applyFill="1" applyBorder="1" applyAlignment="1">
      <alignment/>
    </xf>
    <xf numFmtId="3" fontId="5" fillId="36" borderId="33" xfId="0" applyNumberFormat="1" applyFont="1" applyFill="1" applyBorder="1" applyAlignment="1">
      <alignment/>
    </xf>
    <xf numFmtId="0" fontId="5" fillId="37" borderId="33" xfId="0" applyFont="1" applyFill="1" applyBorder="1" applyAlignment="1">
      <alignment horizontal="center"/>
    </xf>
    <xf numFmtId="0" fontId="5" fillId="37" borderId="10" xfId="0" applyFont="1" applyFill="1" applyBorder="1" applyAlignment="1">
      <alignment horizontal="center" wrapText="1"/>
    </xf>
    <xf numFmtId="3" fontId="4" fillId="36" borderId="15" xfId="0" applyNumberFormat="1" applyFont="1" applyFill="1" applyBorder="1" applyAlignment="1">
      <alignment/>
    </xf>
    <xf numFmtId="0" fontId="4" fillId="37" borderId="23" xfId="0" applyFont="1" applyFill="1" applyBorder="1" applyAlignment="1">
      <alignment/>
    </xf>
    <xf numFmtId="3" fontId="4" fillId="12" borderId="23" xfId="0" applyNumberFormat="1" applyFont="1" applyFill="1" applyBorder="1" applyAlignment="1">
      <alignment horizontal="left" vertical="center" wrapText="1"/>
    </xf>
    <xf numFmtId="0" fontId="19" fillId="37" borderId="0" xfId="0" applyFont="1" applyFill="1" applyBorder="1" applyAlignment="1">
      <alignment horizontal="center"/>
    </xf>
    <xf numFmtId="3" fontId="4" fillId="35" borderId="49" xfId="0" applyNumberFormat="1" applyFont="1" applyFill="1" applyBorder="1" applyAlignment="1">
      <alignment/>
    </xf>
    <xf numFmtId="3" fontId="5" fillId="0" borderId="53" xfId="0" applyNumberFormat="1" applyFont="1" applyFill="1" applyBorder="1" applyAlignment="1">
      <alignment/>
    </xf>
    <xf numFmtId="3" fontId="5" fillId="0" borderId="31" xfId="0" applyNumberFormat="1" applyFont="1" applyFill="1" applyBorder="1" applyAlignment="1">
      <alignment/>
    </xf>
    <xf numFmtId="3" fontId="5" fillId="33" borderId="41" xfId="0" applyNumberFormat="1" applyFont="1" applyFill="1" applyBorder="1" applyAlignment="1">
      <alignment/>
    </xf>
    <xf numFmtId="0" fontId="4" fillId="0" borderId="63" xfId="0" applyFont="1" applyBorder="1" applyAlignment="1">
      <alignment/>
    </xf>
    <xf numFmtId="3" fontId="4" fillId="36" borderId="56" xfId="0" applyNumberFormat="1" applyFont="1" applyFill="1" applyBorder="1" applyAlignment="1">
      <alignment/>
    </xf>
    <xf numFmtId="0" fontId="5" fillId="33" borderId="49" xfId="0" applyFont="1" applyFill="1" applyBorder="1" applyAlignment="1">
      <alignment/>
    </xf>
    <xf numFmtId="3" fontId="7" fillId="37" borderId="49" xfId="0" applyNumberFormat="1" applyFont="1" applyFill="1" applyBorder="1" applyAlignment="1">
      <alignment/>
    </xf>
    <xf numFmtId="3" fontId="0" fillId="0" borderId="64" xfId="0" applyNumberFormat="1" applyBorder="1" applyAlignment="1">
      <alignment/>
    </xf>
    <xf numFmtId="3" fontId="0" fillId="0" borderId="65" xfId="0" applyNumberFormat="1" applyBorder="1" applyAlignment="1">
      <alignment/>
    </xf>
    <xf numFmtId="3" fontId="0" fillId="0" borderId="60" xfId="0" applyNumberFormat="1" applyBorder="1" applyAlignment="1">
      <alignment/>
    </xf>
    <xf numFmtId="0" fontId="5" fillId="0" borderId="51" xfId="0" applyFont="1" applyBorder="1" applyAlignment="1">
      <alignment/>
    </xf>
    <xf numFmtId="0" fontId="5" fillId="0" borderId="37" xfId="0" applyFont="1" applyBorder="1" applyAlignment="1">
      <alignment horizont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170" fontId="17" fillId="0" borderId="11" xfId="0" applyNumberFormat="1" applyFont="1" applyBorder="1" applyAlignment="1">
      <alignment/>
    </xf>
    <xf numFmtId="0" fontId="61" fillId="0" borderId="0" xfId="0" applyFont="1" applyAlignment="1">
      <alignment/>
    </xf>
    <xf numFmtId="0" fontId="62" fillId="0" borderId="0" xfId="0" applyFont="1" applyAlignment="1">
      <alignment/>
    </xf>
    <xf numFmtId="168" fontId="17" fillId="0" borderId="11" xfId="0" applyNumberFormat="1" applyFont="1" applyBorder="1" applyAlignment="1">
      <alignment/>
    </xf>
    <xf numFmtId="3" fontId="4" fillId="38" borderId="26" xfId="0" applyNumberFormat="1" applyFont="1" applyFill="1" applyBorder="1" applyAlignment="1" applyProtection="1">
      <alignment/>
      <protection locked="0"/>
    </xf>
    <xf numFmtId="3" fontId="4" fillId="38" borderId="43" xfId="0" applyNumberFormat="1" applyFont="1" applyFill="1" applyBorder="1" applyAlignment="1" applyProtection="1">
      <alignment/>
      <protection locked="0"/>
    </xf>
    <xf numFmtId="3" fontId="4" fillId="38" borderId="30" xfId="0" applyNumberFormat="1" applyFont="1" applyFill="1" applyBorder="1" applyAlignment="1" applyProtection="1">
      <alignment/>
      <protection locked="0"/>
    </xf>
    <xf numFmtId="3" fontId="4" fillId="38" borderId="42" xfId="0" applyNumberFormat="1" applyFont="1" applyFill="1" applyBorder="1" applyAlignment="1" applyProtection="1">
      <alignment/>
      <protection locked="0"/>
    </xf>
    <xf numFmtId="0" fontId="4" fillId="38" borderId="46" xfId="0" applyFont="1" applyFill="1" applyBorder="1" applyAlignment="1" applyProtection="1">
      <alignment/>
      <protection locked="0"/>
    </xf>
    <xf numFmtId="3" fontId="4" fillId="38" borderId="31" xfId="0" applyNumberFormat="1" applyFont="1" applyFill="1" applyBorder="1" applyAlignment="1" applyProtection="1">
      <alignment/>
      <protection locked="0"/>
    </xf>
    <xf numFmtId="3" fontId="4" fillId="38" borderId="46" xfId="0" applyNumberFormat="1" applyFont="1" applyFill="1" applyBorder="1" applyAlignment="1" applyProtection="1">
      <alignment/>
      <protection locked="0"/>
    </xf>
    <xf numFmtId="0" fontId="0" fillId="38" borderId="10" xfId="0" applyFill="1" applyBorder="1" applyAlignment="1" applyProtection="1">
      <alignment/>
      <protection locked="0"/>
    </xf>
    <xf numFmtId="3" fontId="4" fillId="38" borderId="37" xfId="0" applyNumberFormat="1" applyFont="1" applyFill="1" applyBorder="1" applyAlignment="1" applyProtection="1">
      <alignment/>
      <protection locked="0"/>
    </xf>
    <xf numFmtId="3" fontId="4" fillId="38" borderId="27" xfId="0" applyNumberFormat="1" applyFont="1" applyFill="1" applyBorder="1" applyAlignment="1" applyProtection="1">
      <alignment/>
      <protection locked="0"/>
    </xf>
    <xf numFmtId="3" fontId="4" fillId="38" borderId="58" xfId="0" applyNumberFormat="1" applyFont="1" applyFill="1" applyBorder="1" applyAlignment="1" applyProtection="1">
      <alignment/>
      <protection locked="0"/>
    </xf>
    <xf numFmtId="3" fontId="4" fillId="38" borderId="65" xfId="0" applyNumberFormat="1" applyFont="1" applyFill="1" applyBorder="1" applyAlignment="1" applyProtection="1">
      <alignment/>
      <protection locked="0"/>
    </xf>
    <xf numFmtId="3" fontId="4" fillId="34" borderId="48" xfId="0" applyNumberFormat="1" applyFont="1" applyFill="1" applyBorder="1" applyAlignment="1" applyProtection="1">
      <alignment/>
      <protection locked="0"/>
    </xf>
    <xf numFmtId="3" fontId="4" fillId="38" borderId="38" xfId="0" applyNumberFormat="1" applyFont="1" applyFill="1" applyBorder="1" applyAlignment="1" applyProtection="1">
      <alignment/>
      <protection locked="0"/>
    </xf>
    <xf numFmtId="0" fontId="4" fillId="38" borderId="59" xfId="0" applyFont="1" applyFill="1" applyBorder="1" applyAlignment="1" applyProtection="1">
      <alignment/>
      <protection locked="0"/>
    </xf>
    <xf numFmtId="0" fontId="61" fillId="0" borderId="0" xfId="0" applyFont="1" applyAlignment="1" applyProtection="1">
      <alignment/>
      <protection locked="0"/>
    </xf>
    <xf numFmtId="3" fontId="4" fillId="38" borderId="49" xfId="0" applyNumberFormat="1" applyFont="1" applyFill="1" applyBorder="1" applyAlignment="1" applyProtection="1">
      <alignment/>
      <protection locked="0"/>
    </xf>
    <xf numFmtId="0" fontId="5" fillId="0" borderId="36" xfId="0" applyFont="1" applyBorder="1" applyAlignment="1">
      <alignment horizontal="center" vertical="center"/>
    </xf>
    <xf numFmtId="0" fontId="1" fillId="0" borderId="20" xfId="43" applyBorder="1" applyAlignment="1" applyProtection="1">
      <alignment horizontal="center" vertical="center" wrapText="1"/>
      <protection/>
    </xf>
    <xf numFmtId="0" fontId="16" fillId="0" borderId="51" xfId="0" applyFont="1" applyBorder="1" applyAlignment="1">
      <alignment/>
    </xf>
    <xf numFmtId="0" fontId="3" fillId="0" borderId="41" xfId="0" applyFont="1" applyBorder="1" applyAlignment="1">
      <alignment/>
    </xf>
    <xf numFmtId="0" fontId="5" fillId="0" borderId="48"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0" fillId="0" borderId="41" xfId="0" applyBorder="1" applyAlignment="1">
      <alignment horizontal="center"/>
    </xf>
    <xf numFmtId="0" fontId="5" fillId="0" borderId="68" xfId="0" applyFont="1" applyBorder="1" applyAlignment="1">
      <alignment horizontal="center" vertical="center" wrapText="1"/>
    </xf>
    <xf numFmtId="0" fontId="0" fillId="0" borderId="49" xfId="0" applyFont="1" applyBorder="1" applyAlignment="1">
      <alignment horizontal="center" wrapText="1"/>
    </xf>
    <xf numFmtId="0" fontId="5" fillId="0" borderId="63" xfId="0" applyFont="1" applyBorder="1" applyAlignment="1">
      <alignment horizontal="center" vertical="center" wrapText="1"/>
    </xf>
    <xf numFmtId="0" fontId="15" fillId="12" borderId="51" xfId="0" applyFont="1" applyFill="1" applyBorder="1" applyAlignment="1">
      <alignment horizontal="center"/>
    </xf>
    <xf numFmtId="0" fontId="15" fillId="12" borderId="41" xfId="0" applyFont="1" applyFill="1" applyBorder="1" applyAlignment="1">
      <alignment horizontal="center"/>
    </xf>
    <xf numFmtId="0" fontId="15" fillId="12" borderId="34" xfId="0" applyFont="1" applyFill="1" applyBorder="1" applyAlignment="1">
      <alignment horizontal="center"/>
    </xf>
    <xf numFmtId="3" fontId="18" fillId="12" borderId="51" xfId="0" applyNumberFormat="1" applyFont="1" applyFill="1" applyBorder="1" applyAlignment="1">
      <alignment horizontal="center"/>
    </xf>
    <xf numFmtId="3" fontId="18" fillId="12" borderId="41" xfId="0" applyNumberFormat="1" applyFont="1" applyFill="1" applyBorder="1" applyAlignment="1">
      <alignment horizontal="center"/>
    </xf>
    <xf numFmtId="3" fontId="18" fillId="12" borderId="34" xfId="0" applyNumberFormat="1" applyFont="1" applyFill="1" applyBorder="1" applyAlignment="1">
      <alignment horizontal="center"/>
    </xf>
    <xf numFmtId="0" fontId="16" fillId="0" borderId="69" xfId="0" applyFont="1" applyBorder="1" applyAlignment="1">
      <alignment horizontal="center" vertical="center" wrapText="1"/>
    </xf>
    <xf numFmtId="0" fontId="16" fillId="0" borderId="70"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1" xfId="0" applyFont="1" applyBorder="1" applyAlignment="1">
      <alignment horizontal="center"/>
    </xf>
    <xf numFmtId="0" fontId="16" fillId="0" borderId="41" xfId="0" applyFont="1" applyBorder="1" applyAlignment="1">
      <alignment horizontal="center"/>
    </xf>
    <xf numFmtId="0" fontId="16" fillId="0" borderId="34" xfId="0" applyFont="1" applyBorder="1" applyAlignment="1">
      <alignment horizontal="center"/>
    </xf>
    <xf numFmtId="0" fontId="19" fillId="12" borderId="51" xfId="0" applyFont="1" applyFill="1" applyBorder="1" applyAlignment="1">
      <alignment horizontal="center"/>
    </xf>
    <xf numFmtId="0" fontId="19" fillId="12" borderId="41" xfId="0" applyFont="1" applyFill="1" applyBorder="1" applyAlignment="1">
      <alignment horizontal="center"/>
    </xf>
    <xf numFmtId="0" fontId="19" fillId="12" borderId="34" xfId="0" applyFont="1" applyFill="1" applyBorder="1" applyAlignment="1">
      <alignment horizontal="center"/>
    </xf>
    <xf numFmtId="0" fontId="15" fillId="12" borderId="39" xfId="0" applyFont="1" applyFill="1" applyBorder="1" applyAlignment="1">
      <alignment horizontal="center"/>
    </xf>
    <xf numFmtId="0" fontId="15" fillId="12" borderId="21" xfId="0" applyFont="1" applyFill="1" applyBorder="1" applyAlignment="1">
      <alignment horizontal="center"/>
    </xf>
    <xf numFmtId="3" fontId="17" fillId="37" borderId="16" xfId="0" applyNumberFormat="1" applyFont="1" applyFill="1" applyBorder="1" applyAlignment="1">
      <alignment horizontal="center" wrapText="1"/>
    </xf>
    <xf numFmtId="3" fontId="15" fillId="0" borderId="11" xfId="0" applyNumberFormat="1" applyFont="1" applyFill="1" applyBorder="1" applyAlignment="1">
      <alignment horizontal="right"/>
    </xf>
    <xf numFmtId="3" fontId="17" fillId="12" borderId="71" xfId="0" applyNumberFormat="1" applyFont="1" applyFill="1" applyBorder="1" applyAlignment="1">
      <alignment horizontal="center" wrapText="1"/>
    </xf>
    <xf numFmtId="3" fontId="17" fillId="12" borderId="72" xfId="0" applyNumberFormat="1" applyFont="1" applyFill="1" applyBorder="1" applyAlignment="1">
      <alignment horizontal="center" wrapText="1"/>
    </xf>
    <xf numFmtId="0" fontId="0" fillId="12" borderId="72" xfId="0" applyFill="1" applyBorder="1" applyAlignment="1">
      <alignment wrapText="1"/>
    </xf>
    <xf numFmtId="0" fontId="0" fillId="12" borderId="73" xfId="0" applyFill="1" applyBorder="1" applyAlignment="1">
      <alignment wrapText="1"/>
    </xf>
    <xf numFmtId="0" fontId="16" fillId="37" borderId="39" xfId="0" applyFont="1" applyFill="1" applyBorder="1" applyAlignment="1">
      <alignment horizontal="center"/>
    </xf>
    <xf numFmtId="0" fontId="16" fillId="37" borderId="74" xfId="0" applyFont="1" applyFill="1" applyBorder="1" applyAlignment="1">
      <alignment horizontal="center"/>
    </xf>
    <xf numFmtId="0" fontId="16" fillId="37" borderId="21" xfId="0" applyFont="1" applyFill="1" applyBorder="1" applyAlignment="1">
      <alignment horizontal="center"/>
    </xf>
    <xf numFmtId="0" fontId="16" fillId="35" borderId="51" xfId="0" applyFont="1" applyFill="1" applyBorder="1" applyAlignment="1">
      <alignment horizontal="left"/>
    </xf>
    <xf numFmtId="0" fontId="16" fillId="35" borderId="41" xfId="0" applyFont="1" applyFill="1" applyBorder="1" applyAlignment="1">
      <alignment horizontal="left"/>
    </xf>
    <xf numFmtId="0" fontId="16" fillId="35" borderId="34" xfId="0" applyFont="1" applyFill="1" applyBorder="1" applyAlignment="1">
      <alignment horizontal="left"/>
    </xf>
    <xf numFmtId="0" fontId="15" fillId="35" borderId="51" xfId="0" applyFont="1" applyFill="1" applyBorder="1" applyAlignment="1">
      <alignment horizontal="left"/>
    </xf>
    <xf numFmtId="0" fontId="15" fillId="35" borderId="41" xfId="0" applyFont="1" applyFill="1" applyBorder="1" applyAlignment="1">
      <alignment horizontal="left"/>
    </xf>
    <xf numFmtId="0" fontId="15" fillId="35" borderId="34" xfId="0" applyFont="1" applyFill="1" applyBorder="1" applyAlignment="1">
      <alignment horizontal="left"/>
    </xf>
    <xf numFmtId="0" fontId="4" fillId="0" borderId="48" xfId="0" applyFont="1" applyFill="1" applyBorder="1" applyAlignment="1">
      <alignment horizontal="center"/>
    </xf>
    <xf numFmtId="0" fontId="4" fillId="0" borderId="24" xfId="0" applyFont="1" applyFill="1" applyBorder="1" applyAlignment="1">
      <alignment horizontal="center"/>
    </xf>
    <xf numFmtId="0" fontId="4" fillId="0" borderId="51" xfId="0" applyFont="1" applyBorder="1" applyAlignment="1">
      <alignment horizontal="center" vertical="center"/>
    </xf>
    <xf numFmtId="0" fontId="4" fillId="0" borderId="34" xfId="0" applyFont="1" applyBorder="1" applyAlignment="1">
      <alignment horizontal="center" vertical="center"/>
    </xf>
    <xf numFmtId="3" fontId="18" fillId="12" borderId="36" xfId="0" applyNumberFormat="1" applyFont="1" applyFill="1" applyBorder="1" applyAlignment="1">
      <alignment horizontal="center"/>
    </xf>
    <xf numFmtId="0" fontId="18" fillId="12" borderId="75" xfId="0" applyFont="1" applyFill="1" applyBorder="1" applyAlignment="1">
      <alignment horizontal="center"/>
    </xf>
    <xf numFmtId="0" fontId="18" fillId="12" borderId="20" xfId="0" applyFont="1" applyFill="1" applyBorder="1" applyAlignment="1">
      <alignment horizontal="center"/>
    </xf>
    <xf numFmtId="3" fontId="15" fillId="38" borderId="36" xfId="0" applyNumberFormat="1" applyFont="1" applyFill="1" applyBorder="1" applyAlignment="1" applyProtection="1">
      <alignment horizontal="right"/>
      <protection locked="0"/>
    </xf>
    <xf numFmtId="3" fontId="15" fillId="38" borderId="35" xfId="0" applyNumberFormat="1" applyFont="1" applyFill="1" applyBorder="1" applyAlignment="1" applyProtection="1">
      <alignment horizontal="right"/>
      <protection locked="0"/>
    </xf>
    <xf numFmtId="0" fontId="4" fillId="0" borderId="69" xfId="0" applyFont="1" applyBorder="1" applyAlignment="1">
      <alignment horizontal="center" vertical="center"/>
    </xf>
    <xf numFmtId="0" fontId="0" fillId="0" borderId="64" xfId="0" applyBorder="1" applyAlignment="1">
      <alignment horizontal="center" vertical="center"/>
    </xf>
    <xf numFmtId="3" fontId="0" fillId="0" borderId="0" xfId="0" applyNumberFormat="1" applyAlignment="1">
      <alignment horizontal="center"/>
    </xf>
    <xf numFmtId="0" fontId="5" fillId="0" borderId="16" xfId="0" applyFont="1" applyBorder="1" applyAlignment="1">
      <alignment horizontal="center" vertical="center"/>
    </xf>
    <xf numFmtId="0" fontId="5" fillId="0" borderId="76" xfId="0" applyFont="1" applyBorder="1" applyAlignment="1">
      <alignment horizontal="center" vertical="center"/>
    </xf>
    <xf numFmtId="0" fontId="5" fillId="0" borderId="71" xfId="0" applyFont="1" applyBorder="1" applyAlignment="1">
      <alignment horizontal="center" vertical="center"/>
    </xf>
    <xf numFmtId="0" fontId="5" fillId="0" borderId="77" xfId="0" applyFont="1" applyBorder="1" applyAlignment="1">
      <alignment horizontal="center" vertical="center"/>
    </xf>
    <xf numFmtId="0" fontId="1" fillId="0" borderId="73" xfId="43" applyBorder="1" applyAlignment="1" applyProtection="1">
      <alignment horizontal="center" vertical="center" wrapText="1"/>
      <protection/>
    </xf>
    <xf numFmtId="0" fontId="1" fillId="0" borderId="19" xfId="43"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0" xfId="0" applyFont="1" applyAlignment="1">
      <alignment horizontal="center" vertical="center" wrapText="1"/>
    </xf>
    <xf numFmtId="0" fontId="0" fillId="0" borderId="6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4" xfId="0" applyBorder="1" applyAlignment="1">
      <alignment horizontal="center" vertical="center" wrapText="1"/>
    </xf>
    <xf numFmtId="0" fontId="0" fillId="0" borderId="64" xfId="0" applyBorder="1" applyAlignment="1">
      <alignment horizontal="center" vertical="center" wrapText="1"/>
    </xf>
    <xf numFmtId="0" fontId="0" fillId="0" borderId="70" xfId="0" applyBorder="1" applyAlignment="1">
      <alignment horizontal="center" vertical="center" wrapText="1"/>
    </xf>
    <xf numFmtId="0" fontId="0" fillId="0" borderId="0" xfId="0" applyAlignment="1">
      <alignment horizontal="center" vertical="center" wrapText="1"/>
    </xf>
    <xf numFmtId="0" fontId="0" fillId="0" borderId="65" xfId="0" applyBorder="1" applyAlignment="1">
      <alignment horizontal="center" vertical="center" wrapText="1"/>
    </xf>
    <xf numFmtId="0" fontId="0" fillId="0" borderId="57" xfId="0" applyBorder="1" applyAlignment="1">
      <alignment horizontal="center" vertical="center" wrapText="1"/>
    </xf>
    <xf numFmtId="0" fontId="0" fillId="0" borderId="55" xfId="0" applyBorder="1" applyAlignment="1">
      <alignment horizontal="center" vertical="center" wrapText="1"/>
    </xf>
    <xf numFmtId="0" fontId="0" fillId="0" borderId="60" xfId="0" applyBorder="1" applyAlignment="1">
      <alignment horizontal="center" vertical="center" wrapText="1"/>
    </xf>
    <xf numFmtId="0" fontId="5" fillId="0" borderId="11" xfId="0" applyFont="1" applyBorder="1" applyAlignment="1">
      <alignment horizontal="center" vertical="center" wrapText="1"/>
    </xf>
    <xf numFmtId="0" fontId="63"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6"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76" xfId="0" applyFont="1" applyBorder="1" applyAlignment="1">
      <alignment horizontal="center" vertical="center" wrapText="1"/>
    </xf>
    <xf numFmtId="0" fontId="5" fillId="37" borderId="68" xfId="0" applyFont="1" applyFill="1" applyBorder="1" applyAlignment="1">
      <alignment horizontal="center" wrapText="1"/>
    </xf>
    <xf numFmtId="0" fontId="5" fillId="37" borderId="63" xfId="0" applyFont="1" applyFill="1" applyBorder="1" applyAlignment="1">
      <alignment horizontal="center" wrapText="1"/>
    </xf>
    <xf numFmtId="0" fontId="0" fillId="0" borderId="69" xfId="0" applyFont="1" applyBorder="1" applyAlignment="1">
      <alignment horizontal="center" wrapText="1"/>
    </xf>
    <xf numFmtId="0" fontId="0" fillId="0" borderId="70" xfId="0" applyBorder="1" applyAlignment="1">
      <alignment horizontal="center" wrapText="1"/>
    </xf>
    <xf numFmtId="0" fontId="0" fillId="0" borderId="57" xfId="0" applyBorder="1" applyAlignment="1">
      <alignment horizontal="center" wrapText="1"/>
    </xf>
    <xf numFmtId="0" fontId="0" fillId="36" borderId="69" xfId="0" applyFill="1" applyBorder="1" applyAlignment="1">
      <alignment horizontal="center"/>
    </xf>
    <xf numFmtId="0" fontId="0" fillId="36" borderId="54" xfId="0" applyFill="1" applyBorder="1" applyAlignment="1">
      <alignment horizontal="center"/>
    </xf>
    <xf numFmtId="0" fontId="0" fillId="36" borderId="70" xfId="0" applyFill="1" applyBorder="1" applyAlignment="1">
      <alignment horizontal="center"/>
    </xf>
    <xf numFmtId="0" fontId="0" fillId="36" borderId="0" xfId="0" applyFill="1" applyBorder="1" applyAlignment="1">
      <alignment horizontal="center"/>
    </xf>
    <xf numFmtId="0" fontId="0" fillId="36" borderId="57" xfId="0" applyFill="1" applyBorder="1" applyAlignment="1">
      <alignment horizontal="center"/>
    </xf>
    <xf numFmtId="0" fontId="0" fillId="36" borderId="55" xfId="0" applyFill="1" applyBorder="1" applyAlignment="1">
      <alignment horizont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49" xfId="0" applyFont="1" applyBorder="1" applyAlignment="1">
      <alignment horizontal="center" vertical="center" wrapText="1"/>
    </xf>
    <xf numFmtId="0" fontId="5" fillId="37" borderId="68" xfId="0" applyFont="1" applyFill="1" applyBorder="1" applyAlignment="1">
      <alignment horizontal="center" vertical="center" wrapText="1"/>
    </xf>
    <xf numFmtId="0" fontId="5" fillId="37" borderId="49" xfId="0" applyFont="1" applyFill="1" applyBorder="1" applyAlignment="1">
      <alignment horizontal="center" vertical="center" wrapText="1"/>
    </xf>
    <xf numFmtId="0" fontId="5" fillId="37" borderId="63" xfId="0" applyFont="1" applyFill="1" applyBorder="1" applyAlignment="1">
      <alignment horizontal="center" vertical="center" wrapText="1"/>
    </xf>
    <xf numFmtId="3" fontId="0" fillId="0" borderId="68" xfId="0" applyNumberFormat="1" applyBorder="1" applyAlignment="1">
      <alignment horizontal="center"/>
    </xf>
    <xf numFmtId="0" fontId="0" fillId="0" borderId="49" xfId="0" applyBorder="1" applyAlignment="1">
      <alignment horizontal="center"/>
    </xf>
    <xf numFmtId="0" fontId="0" fillId="0" borderId="63" xfId="0" applyBorder="1" applyAlignment="1">
      <alignment horizontal="center"/>
    </xf>
    <xf numFmtId="190" fontId="0" fillId="0" borderId="64" xfId="40" applyNumberFormat="1" applyFont="1" applyBorder="1" applyAlignment="1">
      <alignment horizontal="center"/>
    </xf>
    <xf numFmtId="190" fontId="0" fillId="0" borderId="65" xfId="40" applyNumberFormat="1" applyFont="1" applyBorder="1" applyAlignment="1">
      <alignment horizontal="center"/>
    </xf>
    <xf numFmtId="190" fontId="0" fillId="0" borderId="60" xfId="40" applyNumberFormat="1" applyFont="1" applyBorder="1" applyAlignment="1">
      <alignment horizontal="center"/>
    </xf>
    <xf numFmtId="3" fontId="18" fillId="12" borderId="64" xfId="0" applyNumberFormat="1" applyFont="1" applyFill="1" applyBorder="1" applyAlignment="1">
      <alignment horizontal="center"/>
    </xf>
    <xf numFmtId="3" fontId="18" fillId="12" borderId="65" xfId="0" applyNumberFormat="1" applyFont="1" applyFill="1" applyBorder="1" applyAlignment="1">
      <alignment horizontal="center"/>
    </xf>
    <xf numFmtId="3" fontId="18" fillId="12" borderId="60" xfId="0" applyNumberFormat="1" applyFont="1" applyFill="1" applyBorder="1" applyAlignment="1">
      <alignment horizontal="center"/>
    </xf>
    <xf numFmtId="0" fontId="15" fillId="36" borderId="78" xfId="0" applyFont="1" applyFill="1" applyBorder="1" applyAlignment="1">
      <alignment horizontal="center"/>
    </xf>
    <xf numFmtId="0" fontId="15" fillId="36" borderId="41" xfId="0" applyFont="1" applyFill="1" applyBorder="1" applyAlignment="1">
      <alignment horizontal="center"/>
    </xf>
    <xf numFmtId="0" fontId="15" fillId="36" borderId="14" xfId="0" applyFont="1" applyFill="1" applyBorder="1" applyAlignment="1">
      <alignment horizont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771525</xdr:colOff>
      <xdr:row>78</xdr:row>
      <xdr:rowOff>57150</xdr:rowOff>
    </xdr:from>
    <xdr:to>
      <xdr:col>5</xdr:col>
      <xdr:colOff>0</xdr:colOff>
      <xdr:row>91</xdr:row>
      <xdr:rowOff>0</xdr:rowOff>
    </xdr:to>
    <xdr:pic>
      <xdr:nvPicPr>
        <xdr:cNvPr id="1" name="Kép 2"/>
        <xdr:cNvPicPr preferRelativeResize="1">
          <a:picLocks noChangeAspect="1"/>
        </xdr:cNvPicPr>
      </xdr:nvPicPr>
      <xdr:blipFill>
        <a:blip r:embed="rId1"/>
        <a:stretch>
          <a:fillRect/>
        </a:stretch>
      </xdr:blipFill>
      <xdr:spPr>
        <a:xfrm>
          <a:off x="5934075" y="15859125"/>
          <a:ext cx="5105400" cy="2047875"/>
        </a:xfrm>
        <a:prstGeom prst="rect">
          <a:avLst/>
        </a:prstGeom>
        <a:noFill/>
        <a:ln w="9525" cmpd="sng">
          <a:noFill/>
        </a:ln>
      </xdr:spPr>
    </xdr:pic>
    <xdr:clientData/>
  </xdr:twoCellAnchor>
  <xdr:twoCellAnchor editAs="oneCell">
    <xdr:from>
      <xdr:col>5</xdr:col>
      <xdr:colOff>114300</xdr:colOff>
      <xdr:row>78</xdr:row>
      <xdr:rowOff>9525</xdr:rowOff>
    </xdr:from>
    <xdr:to>
      <xdr:col>8</xdr:col>
      <xdr:colOff>333375</xdr:colOff>
      <xdr:row>90</xdr:row>
      <xdr:rowOff>85725</xdr:rowOff>
    </xdr:to>
    <xdr:pic>
      <xdr:nvPicPr>
        <xdr:cNvPr id="2" name="Kép 8"/>
        <xdr:cNvPicPr preferRelativeResize="1">
          <a:picLocks noChangeAspect="1"/>
        </xdr:cNvPicPr>
      </xdr:nvPicPr>
      <xdr:blipFill>
        <a:blip r:embed="rId2"/>
        <a:stretch>
          <a:fillRect/>
        </a:stretch>
      </xdr:blipFill>
      <xdr:spPr>
        <a:xfrm>
          <a:off x="11153775" y="15811500"/>
          <a:ext cx="5876925" cy="2019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1409700</xdr:colOff>
      <xdr:row>78</xdr:row>
      <xdr:rowOff>0</xdr:rowOff>
    </xdr:from>
    <xdr:to>
      <xdr:col>5</xdr:col>
      <xdr:colOff>561975</xdr:colOff>
      <xdr:row>92</xdr:row>
      <xdr:rowOff>0</xdr:rowOff>
    </xdr:to>
    <xdr:pic>
      <xdr:nvPicPr>
        <xdr:cNvPr id="1" name="Kép 2"/>
        <xdr:cNvPicPr preferRelativeResize="1">
          <a:picLocks noChangeAspect="1"/>
        </xdr:cNvPicPr>
      </xdr:nvPicPr>
      <xdr:blipFill>
        <a:blip r:embed="rId1"/>
        <a:stretch>
          <a:fillRect/>
        </a:stretch>
      </xdr:blipFill>
      <xdr:spPr>
        <a:xfrm>
          <a:off x="7067550" y="15554325"/>
          <a:ext cx="5029200" cy="2276475"/>
        </a:xfrm>
        <a:prstGeom prst="rect">
          <a:avLst/>
        </a:prstGeom>
        <a:noFill/>
        <a:ln w="9525" cmpd="sng">
          <a:noFill/>
        </a:ln>
      </xdr:spPr>
    </xdr:pic>
    <xdr:clientData/>
  </xdr:twoCellAnchor>
  <xdr:twoCellAnchor editAs="oneCell">
    <xdr:from>
      <xdr:col>5</xdr:col>
      <xdr:colOff>2124075</xdr:colOff>
      <xdr:row>78</xdr:row>
      <xdr:rowOff>57150</xdr:rowOff>
    </xdr:from>
    <xdr:to>
      <xdr:col>9</xdr:col>
      <xdr:colOff>0</xdr:colOff>
      <xdr:row>91</xdr:row>
      <xdr:rowOff>104775</xdr:rowOff>
    </xdr:to>
    <xdr:pic>
      <xdr:nvPicPr>
        <xdr:cNvPr id="2" name="Kép 8"/>
        <xdr:cNvPicPr preferRelativeResize="1">
          <a:picLocks noChangeAspect="1"/>
        </xdr:cNvPicPr>
      </xdr:nvPicPr>
      <xdr:blipFill>
        <a:blip r:embed="rId2"/>
        <a:stretch>
          <a:fillRect/>
        </a:stretch>
      </xdr:blipFill>
      <xdr:spPr>
        <a:xfrm>
          <a:off x="13658850" y="15611475"/>
          <a:ext cx="6162675" cy="2152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85</xdr:row>
      <xdr:rowOff>57150</xdr:rowOff>
    </xdr:from>
    <xdr:to>
      <xdr:col>5</xdr:col>
      <xdr:colOff>0</xdr:colOff>
      <xdr:row>98</xdr:row>
      <xdr:rowOff>9525</xdr:rowOff>
    </xdr:to>
    <xdr:pic>
      <xdr:nvPicPr>
        <xdr:cNvPr id="1" name="Kép 2"/>
        <xdr:cNvPicPr preferRelativeResize="1">
          <a:picLocks noChangeAspect="1"/>
        </xdr:cNvPicPr>
      </xdr:nvPicPr>
      <xdr:blipFill>
        <a:blip r:embed="rId1"/>
        <a:stretch>
          <a:fillRect/>
        </a:stretch>
      </xdr:blipFill>
      <xdr:spPr>
        <a:xfrm>
          <a:off x="6305550" y="16830675"/>
          <a:ext cx="5314950" cy="2057400"/>
        </a:xfrm>
        <a:prstGeom prst="rect">
          <a:avLst/>
        </a:prstGeom>
        <a:noFill/>
        <a:ln w="9525" cmpd="sng">
          <a:noFill/>
        </a:ln>
      </xdr:spPr>
    </xdr:pic>
    <xdr:clientData/>
  </xdr:twoCellAnchor>
  <xdr:twoCellAnchor editAs="oneCell">
    <xdr:from>
      <xdr:col>5</xdr:col>
      <xdr:colOff>2124075</xdr:colOff>
      <xdr:row>85</xdr:row>
      <xdr:rowOff>161925</xdr:rowOff>
    </xdr:from>
    <xdr:to>
      <xdr:col>9</xdr:col>
      <xdr:colOff>0</xdr:colOff>
      <xdr:row>98</xdr:row>
      <xdr:rowOff>161925</xdr:rowOff>
    </xdr:to>
    <xdr:pic>
      <xdr:nvPicPr>
        <xdr:cNvPr id="2" name="Kép 8"/>
        <xdr:cNvPicPr preferRelativeResize="1">
          <a:picLocks noChangeAspect="1"/>
        </xdr:cNvPicPr>
      </xdr:nvPicPr>
      <xdr:blipFill>
        <a:blip r:embed="rId2"/>
        <a:stretch>
          <a:fillRect/>
        </a:stretch>
      </xdr:blipFill>
      <xdr:spPr>
        <a:xfrm>
          <a:off x="13744575" y="16935450"/>
          <a:ext cx="5895975" cy="195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gsz.hu/file/documents/0/0946/fedezetkezeles_2022_10_01.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fgsz.hu/file/documents/0/0946/fedezetkezeles_2022_10_01.pdf"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fgsz.hu/file/documents/0/0946/fedezetkezeles_2022_10_01.pdf"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5:N120"/>
  <sheetViews>
    <sheetView tabSelected="1" zoomScale="60" zoomScaleNormal="60" zoomScalePageLayoutView="0" workbookViewId="0" topLeftCell="A6">
      <selection activeCell="C29" sqref="C29"/>
    </sheetView>
  </sheetViews>
  <sheetFormatPr defaultColWidth="9.140625" defaultRowHeight="12.75"/>
  <cols>
    <col min="1" max="1" width="14.140625" style="0" customWidth="1"/>
    <col min="2" max="2" width="63.28125" style="0" customWidth="1"/>
    <col min="3" max="3" width="24.00390625" style="0" customWidth="1"/>
    <col min="4" max="4" width="21.8515625" style="0" customWidth="1"/>
    <col min="5" max="5" width="42.28125" style="0" customWidth="1"/>
    <col min="6" max="6" width="31.8515625" style="0" customWidth="1"/>
    <col min="7" max="7" width="25.7109375" style="0" customWidth="1"/>
    <col min="8" max="8" width="27.28125" style="0" bestFit="1" customWidth="1"/>
    <col min="9" max="9" width="35.421875" style="0" customWidth="1"/>
    <col min="10" max="10" width="61.140625" style="0" customWidth="1"/>
    <col min="12" max="12" width="9.140625" style="107" customWidth="1"/>
    <col min="13" max="14" width="9.140625" style="184" customWidth="1"/>
  </cols>
  <sheetData>
    <row r="4" ht="12.75" thickBot="1"/>
    <row r="5" spans="2:10" ht="23.25" thickBot="1">
      <c r="B5" s="227" t="s">
        <v>107</v>
      </c>
      <c r="C5" s="228"/>
      <c r="D5" s="228"/>
      <c r="E5" s="228"/>
      <c r="F5" s="228"/>
      <c r="G5" s="228"/>
      <c r="H5" s="228"/>
      <c r="I5" s="228"/>
      <c r="J5" s="229"/>
    </row>
    <row r="6" spans="2:10" ht="22.5">
      <c r="B6" s="167"/>
      <c r="C6" s="167"/>
      <c r="D6" s="167"/>
      <c r="E6" s="167"/>
      <c r="F6" s="167"/>
      <c r="G6" s="167"/>
      <c r="H6" s="167"/>
      <c r="I6" s="167"/>
      <c r="J6" s="167"/>
    </row>
    <row r="7" ht="13.5" thickBot="1"/>
    <row r="8" spans="2:13" ht="24.75" customHeight="1" thickBot="1">
      <c r="B8" s="206" t="s">
        <v>14</v>
      </c>
      <c r="C8" s="207"/>
      <c r="D8" s="194"/>
      <c r="M8" s="202" t="b">
        <v>0</v>
      </c>
    </row>
    <row r="9" ht="12.75">
      <c r="M9" s="202">
        <v>1.27</v>
      </c>
    </row>
    <row r="10" ht="12.75" thickBot="1"/>
    <row r="11" spans="2:10" ht="15.75" customHeight="1" thickBot="1">
      <c r="B11" s="256" t="s">
        <v>15</v>
      </c>
      <c r="C11" s="257"/>
      <c r="D11" s="54"/>
      <c r="E11" s="230" t="s">
        <v>102</v>
      </c>
      <c r="F11" s="231"/>
      <c r="H11" s="238" t="s">
        <v>103</v>
      </c>
      <c r="I11" s="239"/>
      <c r="J11" s="240"/>
    </row>
    <row r="12" spans="2:10" ht="15.75" customHeight="1">
      <c r="B12" s="115"/>
      <c r="C12" s="23"/>
      <c r="E12" s="110"/>
      <c r="F12" s="111"/>
      <c r="H12" s="284" t="s">
        <v>17</v>
      </c>
      <c r="I12" s="285"/>
      <c r="J12" s="282" t="s">
        <v>118</v>
      </c>
    </row>
    <row r="13" spans="2:10" ht="55.5" customHeight="1">
      <c r="B13" s="116" t="s">
        <v>16</v>
      </c>
      <c r="C13" s="117">
        <v>1332.49</v>
      </c>
      <c r="E13" s="112" t="s">
        <v>19</v>
      </c>
      <c r="F13" s="113">
        <f>35000000</f>
        <v>35000000</v>
      </c>
      <c r="H13" s="284"/>
      <c r="I13" s="285"/>
      <c r="J13" s="282"/>
    </row>
    <row r="14" spans="2:10" ht="30" customHeight="1">
      <c r="B14" s="116" t="s">
        <v>18</v>
      </c>
      <c r="C14" s="117">
        <v>1332.49</v>
      </c>
      <c r="E14" s="112" t="s">
        <v>21</v>
      </c>
      <c r="F14" s="114">
        <v>0.05</v>
      </c>
      <c r="H14" s="286" t="s">
        <v>22</v>
      </c>
      <c r="I14" s="287"/>
      <c r="J14" s="283" t="s">
        <v>23</v>
      </c>
    </row>
    <row r="15" spans="2:10" ht="16.5" customHeight="1">
      <c r="B15" s="116" t="s">
        <v>20</v>
      </c>
      <c r="C15" s="117">
        <v>133.25</v>
      </c>
      <c r="E15" s="232" t="s">
        <v>25</v>
      </c>
      <c r="F15" s="254">
        <v>35000000</v>
      </c>
      <c r="H15" s="286"/>
      <c r="I15" s="287"/>
      <c r="J15" s="283"/>
    </row>
    <row r="16" spans="2:10" ht="15.75" customHeight="1">
      <c r="B16" s="116" t="s">
        <v>24</v>
      </c>
      <c r="C16" s="117">
        <v>1263.18</v>
      </c>
      <c r="E16" s="232"/>
      <c r="F16" s="255"/>
      <c r="H16" s="286" t="s">
        <v>27</v>
      </c>
      <c r="I16" s="287"/>
      <c r="J16" s="283" t="s">
        <v>119</v>
      </c>
    </row>
    <row r="17" spans="2:10" ht="15.75" customHeight="1">
      <c r="B17" s="116" t="s">
        <v>26</v>
      </c>
      <c r="C17" s="117">
        <v>1263.18</v>
      </c>
      <c r="E17" s="232" t="s">
        <v>29</v>
      </c>
      <c r="F17" s="233">
        <f>F15/F14</f>
        <v>700000000</v>
      </c>
      <c r="H17" s="286"/>
      <c r="I17" s="287"/>
      <c r="J17" s="283"/>
    </row>
    <row r="18" spans="2:10" ht="15.75" customHeight="1">
      <c r="B18" s="116" t="s">
        <v>28</v>
      </c>
      <c r="C18" s="117">
        <v>1263.18</v>
      </c>
      <c r="E18" s="232"/>
      <c r="F18" s="233"/>
      <c r="H18" s="286"/>
      <c r="I18" s="287"/>
      <c r="J18" s="283"/>
    </row>
    <row r="19" spans="2:10" ht="15.75" customHeight="1">
      <c r="B19" s="116" t="s">
        <v>30</v>
      </c>
      <c r="C19" s="117">
        <v>1263.18</v>
      </c>
      <c r="E19" s="234" t="s">
        <v>111</v>
      </c>
      <c r="F19" s="251">
        <f>G67*F14</f>
        <v>0</v>
      </c>
      <c r="H19" s="286"/>
      <c r="I19" s="287"/>
      <c r="J19" s="283"/>
    </row>
    <row r="20" spans="2:10" ht="15.75" customHeight="1">
      <c r="B20" s="116" t="s">
        <v>31</v>
      </c>
      <c r="C20" s="118">
        <v>49.11</v>
      </c>
      <c r="E20" s="235"/>
      <c r="F20" s="252"/>
      <c r="H20" s="259" t="s">
        <v>33</v>
      </c>
      <c r="I20" s="260"/>
      <c r="J20" s="122" t="s">
        <v>34</v>
      </c>
    </row>
    <row r="21" spans="2:10" ht="15.75" customHeight="1">
      <c r="B21" s="116" t="s">
        <v>32</v>
      </c>
      <c r="C21" s="117">
        <v>10204.11</v>
      </c>
      <c r="E21" s="236"/>
      <c r="F21" s="252"/>
      <c r="H21" s="261" t="s">
        <v>35</v>
      </c>
      <c r="I21" s="262"/>
      <c r="J21" s="204" t="s">
        <v>36</v>
      </c>
    </row>
    <row r="22" spans="2:14" s="8" customFormat="1" ht="15.75" customHeight="1" thickBot="1">
      <c r="B22" s="116"/>
      <c r="C22" s="119"/>
      <c r="D22"/>
      <c r="E22" s="236"/>
      <c r="F22" s="252"/>
      <c r="G22"/>
      <c r="H22" s="263" t="s">
        <v>38</v>
      </c>
      <c r="I22" s="264"/>
      <c r="J22" s="205" t="s">
        <v>120</v>
      </c>
      <c r="L22" s="107"/>
      <c r="M22" s="184"/>
      <c r="N22" s="184"/>
    </row>
    <row r="23" spans="2:14" s="8" customFormat="1" ht="15.75" customHeight="1" thickBot="1">
      <c r="B23" s="120" t="s">
        <v>37</v>
      </c>
      <c r="C23" s="121">
        <v>0.725</v>
      </c>
      <c r="D23"/>
      <c r="E23" s="237"/>
      <c r="F23" s="253"/>
      <c r="G23"/>
      <c r="H23" s="258"/>
      <c r="I23" s="258"/>
      <c r="J23" s="10"/>
      <c r="L23" s="107"/>
      <c r="M23" s="184"/>
      <c r="N23" s="184"/>
    </row>
    <row r="24" spans="4:14" s="4" customFormat="1" ht="12.75" thickBot="1">
      <c r="D24" s="5"/>
      <c r="E24"/>
      <c r="F24"/>
      <c r="G24"/>
      <c r="H24"/>
      <c r="I24"/>
      <c r="J24" s="11"/>
      <c r="L24" s="107"/>
      <c r="M24" s="184"/>
      <c r="N24" s="184"/>
    </row>
    <row r="25" spans="3:14" s="8" customFormat="1" ht="14.25" thickBot="1">
      <c r="C25" s="249" t="s">
        <v>39</v>
      </c>
      <c r="D25" s="250"/>
      <c r="E25" s="97"/>
      <c r="F25" s="96"/>
      <c r="G25" s="210"/>
      <c r="H25" s="211"/>
      <c r="I25" s="25"/>
      <c r="J25" s="11"/>
      <c r="L25" s="107"/>
      <c r="M25" s="184"/>
      <c r="N25" s="184"/>
    </row>
    <row r="26" spans="1:14" s="10" customFormat="1" ht="15" customHeight="1" thickBot="1">
      <c r="A26" s="8"/>
      <c r="B26" s="8"/>
      <c r="C26" s="212" t="s">
        <v>122</v>
      </c>
      <c r="D26" s="212" t="s">
        <v>123</v>
      </c>
      <c r="E26" s="247" t="s">
        <v>4</v>
      </c>
      <c r="F26" s="248"/>
      <c r="G26" s="212" t="s">
        <v>40</v>
      </c>
      <c r="H26" s="212" t="s">
        <v>124</v>
      </c>
      <c r="I26" s="288" t="s">
        <v>129</v>
      </c>
      <c r="J26"/>
      <c r="L26" s="107"/>
      <c r="M26" s="184"/>
      <c r="N26" s="184"/>
    </row>
    <row r="27" spans="1:14" s="11" customFormat="1" ht="45.75" customHeight="1" thickBot="1">
      <c r="A27" s="8"/>
      <c r="B27" s="144"/>
      <c r="C27" s="213"/>
      <c r="D27" s="212"/>
      <c r="E27" s="79" t="s">
        <v>12</v>
      </c>
      <c r="F27" s="80" t="s">
        <v>0</v>
      </c>
      <c r="G27" s="213"/>
      <c r="H27" s="214"/>
      <c r="I27" s="289"/>
      <c r="J27"/>
      <c r="L27" s="107"/>
      <c r="M27" s="184"/>
      <c r="N27" s="184"/>
    </row>
    <row r="28" spans="1:14" s="11" customFormat="1" ht="18" thickBot="1">
      <c r="A28" s="8"/>
      <c r="B28" s="82" t="s">
        <v>7</v>
      </c>
      <c r="C28" s="65"/>
      <c r="D28" s="65"/>
      <c r="E28" s="71"/>
      <c r="F28" s="71"/>
      <c r="G28" s="65"/>
      <c r="H28" s="65"/>
      <c r="I28" s="81"/>
      <c r="J28" s="6"/>
      <c r="L28" s="107"/>
      <c r="M28" s="184"/>
      <c r="N28" s="184"/>
    </row>
    <row r="29" spans="1:9" ht="13.5">
      <c r="A29" s="8"/>
      <c r="B29" s="100" t="s">
        <v>41</v>
      </c>
      <c r="C29" s="187"/>
      <c r="D29" s="132"/>
      <c r="E29" s="68"/>
      <c r="F29" s="69"/>
      <c r="G29" s="29">
        <f>+C29*$C$16</f>
        <v>0</v>
      </c>
      <c r="H29" s="70">
        <f>G29*$F$14</f>
        <v>0</v>
      </c>
      <c r="I29" s="47">
        <f>G29/12</f>
        <v>0</v>
      </c>
    </row>
    <row r="30" spans="1:9" ht="13.5">
      <c r="A30" s="8"/>
      <c r="B30" s="100" t="s">
        <v>42</v>
      </c>
      <c r="C30" s="133"/>
      <c r="D30" s="188"/>
      <c r="E30" s="68"/>
      <c r="F30" s="69"/>
      <c r="G30" s="29">
        <f>+D30*$C$16</f>
        <v>0</v>
      </c>
      <c r="H30" s="70">
        <f aca="true" t="shared" si="0" ref="H30:H41">G30*$F$14</f>
        <v>0</v>
      </c>
      <c r="I30" s="47">
        <f aca="true" t="shared" si="1" ref="I30:I41">G30/12</f>
        <v>0</v>
      </c>
    </row>
    <row r="31" spans="1:9" ht="13.5">
      <c r="A31" s="8"/>
      <c r="B31" s="101" t="s">
        <v>43</v>
      </c>
      <c r="C31" s="189"/>
      <c r="D31" s="134"/>
      <c r="E31" s="49"/>
      <c r="F31" s="66"/>
      <c r="G31" s="29">
        <f>+C31*$C$16</f>
        <v>0</v>
      </c>
      <c r="H31" s="70">
        <f t="shared" si="0"/>
        <v>0</v>
      </c>
      <c r="I31" s="47">
        <f t="shared" si="1"/>
        <v>0</v>
      </c>
    </row>
    <row r="32" spans="1:9" ht="13.5">
      <c r="A32" s="8"/>
      <c r="B32" s="101" t="s">
        <v>44</v>
      </c>
      <c r="C32" s="135"/>
      <c r="D32" s="190"/>
      <c r="E32" s="49"/>
      <c r="F32" s="66"/>
      <c r="G32" s="29">
        <f>+D32*$C$16</f>
        <v>0</v>
      </c>
      <c r="H32" s="70">
        <f t="shared" si="0"/>
        <v>0</v>
      </c>
      <c r="I32" s="47">
        <f t="shared" si="1"/>
        <v>0</v>
      </c>
    </row>
    <row r="33" spans="1:9" ht="13.5">
      <c r="A33" s="8"/>
      <c r="B33" s="101" t="s">
        <v>45</v>
      </c>
      <c r="C33" s="189"/>
      <c r="D33" s="134"/>
      <c r="E33" s="49"/>
      <c r="F33" s="66"/>
      <c r="G33" s="29">
        <f>+C33*$C$18</f>
        <v>0</v>
      </c>
      <c r="H33" s="70">
        <f t="shared" si="0"/>
        <v>0</v>
      </c>
      <c r="I33" s="47">
        <f t="shared" si="1"/>
        <v>0</v>
      </c>
    </row>
    <row r="34" spans="2:14" s="107" customFormat="1" ht="13.5">
      <c r="B34" s="101" t="s">
        <v>46</v>
      </c>
      <c r="C34" s="135"/>
      <c r="D34" s="190"/>
      <c r="E34" s="49"/>
      <c r="F34" s="66"/>
      <c r="G34" s="29">
        <f>(+D34*$C$18)*(1-0.04268)</f>
        <v>0</v>
      </c>
      <c r="H34" s="70">
        <f t="shared" si="0"/>
        <v>0</v>
      </c>
      <c r="I34" s="47">
        <f t="shared" si="1"/>
        <v>0</v>
      </c>
      <c r="M34" s="184"/>
      <c r="N34" s="184"/>
    </row>
    <row r="35" spans="1:9" ht="13.5">
      <c r="A35" s="8"/>
      <c r="B35" s="101" t="s">
        <v>47</v>
      </c>
      <c r="C35" s="189"/>
      <c r="D35" s="134"/>
      <c r="E35" s="49"/>
      <c r="F35" s="66"/>
      <c r="G35" s="29">
        <f>+C35*$C$18</f>
        <v>0</v>
      </c>
      <c r="H35" s="70">
        <f t="shared" si="0"/>
        <v>0</v>
      </c>
      <c r="I35" s="47">
        <f t="shared" si="1"/>
        <v>0</v>
      </c>
    </row>
    <row r="36" spans="2:14" s="107" customFormat="1" ht="13.5">
      <c r="B36" s="101" t="s">
        <v>48</v>
      </c>
      <c r="C36" s="135"/>
      <c r="D36" s="190"/>
      <c r="E36" s="49"/>
      <c r="F36" s="67"/>
      <c r="G36" s="29">
        <f>(+D36*$C$16)</f>
        <v>0</v>
      </c>
      <c r="H36" s="70">
        <f t="shared" si="0"/>
        <v>0</v>
      </c>
      <c r="I36" s="47">
        <f t="shared" si="1"/>
        <v>0</v>
      </c>
      <c r="M36" s="184"/>
      <c r="N36" s="184"/>
    </row>
    <row r="37" spans="1:10" ht="13.5">
      <c r="A37" s="8"/>
      <c r="B37" s="101" t="s">
        <v>49</v>
      </c>
      <c r="C37" s="189"/>
      <c r="D37" s="134"/>
      <c r="E37" s="50"/>
      <c r="F37" s="84"/>
      <c r="G37" s="29">
        <f>+C37*$C$16</f>
        <v>0</v>
      </c>
      <c r="H37" s="70">
        <f t="shared" si="0"/>
        <v>0</v>
      </c>
      <c r="I37" s="47">
        <f t="shared" si="1"/>
        <v>0</v>
      </c>
      <c r="J37" s="4"/>
    </row>
    <row r="38" spans="1:10" ht="13.5">
      <c r="A38" s="8"/>
      <c r="B38" s="101" t="s">
        <v>50</v>
      </c>
      <c r="C38" s="135"/>
      <c r="D38" s="190"/>
      <c r="E38" s="50"/>
      <c r="F38" s="84"/>
      <c r="G38" s="29">
        <f>+D38*$C$16</f>
        <v>0</v>
      </c>
      <c r="H38" s="70">
        <f t="shared" si="0"/>
        <v>0</v>
      </c>
      <c r="I38" s="47">
        <f t="shared" si="1"/>
        <v>0</v>
      </c>
      <c r="J38" s="4"/>
    </row>
    <row r="39" spans="1:10" ht="13.5">
      <c r="A39" s="8"/>
      <c r="B39" s="102" t="s">
        <v>51</v>
      </c>
      <c r="C39" s="189"/>
      <c r="D39" s="134"/>
      <c r="E39" s="50"/>
      <c r="F39" s="84"/>
      <c r="G39" s="29">
        <f>+C39*$C$16</f>
        <v>0</v>
      </c>
      <c r="H39" s="70">
        <f t="shared" si="0"/>
        <v>0</v>
      </c>
      <c r="I39" s="47">
        <f t="shared" si="1"/>
        <v>0</v>
      </c>
      <c r="J39" s="4"/>
    </row>
    <row r="40" spans="1:10" ht="13.5">
      <c r="A40" s="8"/>
      <c r="B40" s="101" t="s">
        <v>52</v>
      </c>
      <c r="C40" s="136"/>
      <c r="D40" s="191"/>
      <c r="E40" s="50"/>
      <c r="F40" s="84"/>
      <c r="G40" s="29">
        <f>+D40*$C$16</f>
        <v>0</v>
      </c>
      <c r="H40" s="70">
        <f t="shared" si="0"/>
        <v>0</v>
      </c>
      <c r="I40" s="47">
        <f t="shared" si="1"/>
        <v>0</v>
      </c>
      <c r="J40" s="4"/>
    </row>
    <row r="41" spans="1:10" ht="13.5">
      <c r="A41" s="8"/>
      <c r="B41" s="101" t="s">
        <v>53</v>
      </c>
      <c r="C41" s="136"/>
      <c r="D41" s="191"/>
      <c r="E41" s="50"/>
      <c r="F41" s="84"/>
      <c r="G41" s="29">
        <f>+D41*$C$16</f>
        <v>0</v>
      </c>
      <c r="H41" s="70">
        <f t="shared" si="0"/>
        <v>0</v>
      </c>
      <c r="I41" s="47">
        <f t="shared" si="1"/>
        <v>0</v>
      </c>
      <c r="J41" s="4"/>
    </row>
    <row r="42" spans="1:9" ht="13.5">
      <c r="A42" s="8"/>
      <c r="B42" s="102" t="s">
        <v>54</v>
      </c>
      <c r="C42" s="192"/>
      <c r="D42" s="137"/>
      <c r="E42" s="50"/>
      <c r="F42" s="84"/>
      <c r="G42" s="89"/>
      <c r="H42" s="90"/>
      <c r="I42" s="91"/>
    </row>
    <row r="43" spans="1:9" ht="14.25" thickBot="1">
      <c r="A43" s="8"/>
      <c r="B43" s="102" t="s">
        <v>55</v>
      </c>
      <c r="C43" s="136"/>
      <c r="D43" s="193"/>
      <c r="E43" s="50"/>
      <c r="F43" s="84"/>
      <c r="G43" s="92"/>
      <c r="H43" s="78"/>
      <c r="I43" s="93"/>
    </row>
    <row r="44" spans="1:14" s="4" customFormat="1" ht="14.25" thickBot="1">
      <c r="A44" s="8"/>
      <c r="B44" s="103" t="s">
        <v>56</v>
      </c>
      <c r="C44" s="126">
        <f>SUM(C29:C43)</f>
        <v>0</v>
      </c>
      <c r="D44" s="129">
        <f>SUM(D29:D43)</f>
        <v>0</v>
      </c>
      <c r="E44" s="51"/>
      <c r="F44" s="171"/>
      <c r="G44" s="124">
        <f>SUM(G29:G43)</f>
        <v>0</v>
      </c>
      <c r="H44" s="125">
        <f>SUM(H29:H43)</f>
        <v>0</v>
      </c>
      <c r="I44" s="126">
        <f>SUM(I29:I43)</f>
        <v>0</v>
      </c>
      <c r="J44"/>
      <c r="L44" s="107"/>
      <c r="M44" s="184"/>
      <c r="N44" s="184"/>
    </row>
    <row r="45" spans="1:9" ht="14.25" thickBot="1">
      <c r="A45" s="8"/>
      <c r="B45" s="172" t="s">
        <v>57</v>
      </c>
      <c r="C45" s="203"/>
      <c r="D45" s="173"/>
      <c r="E45" s="174"/>
      <c r="F45" s="78"/>
      <c r="G45" s="175">
        <f>C45*C19</f>
        <v>0</v>
      </c>
      <c r="H45" s="123">
        <f>G45*F14</f>
        <v>0</v>
      </c>
      <c r="I45" s="127">
        <f>G45/12</f>
        <v>0</v>
      </c>
    </row>
    <row r="46" spans="1:9" ht="14.25" thickBot="1">
      <c r="A46" s="8"/>
      <c r="B46" s="74"/>
      <c r="C46" s="72"/>
      <c r="D46" s="72"/>
      <c r="E46" s="75"/>
      <c r="F46" s="76"/>
      <c r="G46" s="73"/>
      <c r="H46" s="73"/>
      <c r="I46" s="77"/>
    </row>
    <row r="47" spans="1:9" ht="18" thickBot="1">
      <c r="A47" s="8"/>
      <c r="B47" s="241" t="s">
        <v>8</v>
      </c>
      <c r="C47" s="242"/>
      <c r="D47" s="242"/>
      <c r="E47" s="242"/>
      <c r="F47" s="242"/>
      <c r="G47" s="242"/>
      <c r="H47" s="242"/>
      <c r="I47" s="243"/>
    </row>
    <row r="48" spans="1:9" ht="15.75" thickBot="1">
      <c r="A48" s="8"/>
      <c r="B48" s="244" t="s">
        <v>9</v>
      </c>
      <c r="C48" s="245"/>
      <c r="D48" s="245"/>
      <c r="E48" s="245"/>
      <c r="F48" s="245"/>
      <c r="G48" s="245"/>
      <c r="H48" s="245"/>
      <c r="I48" s="246"/>
    </row>
    <row r="49" spans="1:9" ht="13.5">
      <c r="A49" s="8"/>
      <c r="B49" s="104" t="s">
        <v>58</v>
      </c>
      <c r="C49" s="195"/>
      <c r="D49" s="138"/>
      <c r="E49" s="83"/>
      <c r="F49" s="85"/>
      <c r="G49" s="87">
        <f>C49*$C$13</f>
        <v>0</v>
      </c>
      <c r="H49" s="87">
        <f>G49*$F$14</f>
        <v>0</v>
      </c>
      <c r="I49" s="52">
        <f>G49/12</f>
        <v>0</v>
      </c>
    </row>
    <row r="50" spans="1:9" ht="13.5">
      <c r="A50" s="8"/>
      <c r="B50" s="100" t="s">
        <v>59</v>
      </c>
      <c r="C50" s="133"/>
      <c r="D50" s="196"/>
      <c r="E50" s="16"/>
      <c r="F50" s="86"/>
      <c r="G50" s="88">
        <f>D50*$C$13</f>
        <v>0</v>
      </c>
      <c r="H50" s="88">
        <f aca="true" t="shared" si="2" ref="H50:H60">G50*$F$14</f>
        <v>0</v>
      </c>
      <c r="I50" s="53">
        <f aca="true" t="shared" si="3" ref="I50:I60">G50/12</f>
        <v>0</v>
      </c>
    </row>
    <row r="51" spans="1:9" ht="13.5">
      <c r="A51" s="8"/>
      <c r="B51" s="101" t="s">
        <v>60</v>
      </c>
      <c r="C51" s="187"/>
      <c r="D51" s="139"/>
      <c r="E51" s="16"/>
      <c r="F51" s="86"/>
      <c r="G51" s="88">
        <f>C51*$C$13</f>
        <v>0</v>
      </c>
      <c r="H51" s="88">
        <f t="shared" si="2"/>
        <v>0</v>
      </c>
      <c r="I51" s="53">
        <f t="shared" si="3"/>
        <v>0</v>
      </c>
    </row>
    <row r="52" spans="2:14" s="107" customFormat="1" ht="13.5">
      <c r="B52" s="100" t="s">
        <v>61</v>
      </c>
      <c r="C52" s="133"/>
      <c r="D52" s="196"/>
      <c r="E52" s="16"/>
      <c r="F52" s="86"/>
      <c r="G52" s="88">
        <f>(D52*$C$13)*(1-0.01315)</f>
        <v>0</v>
      </c>
      <c r="H52" s="88">
        <f t="shared" si="2"/>
        <v>0</v>
      </c>
      <c r="I52" s="53">
        <f t="shared" si="3"/>
        <v>0</v>
      </c>
      <c r="M52" s="184"/>
      <c r="N52" s="184"/>
    </row>
    <row r="53" spans="1:9" ht="13.5">
      <c r="A53" s="8"/>
      <c r="B53" s="101" t="s">
        <v>62</v>
      </c>
      <c r="C53" s="187"/>
      <c r="D53" s="139"/>
      <c r="E53" s="16"/>
      <c r="F53" s="86"/>
      <c r="G53" s="88">
        <f>C53*$C$13</f>
        <v>0</v>
      </c>
      <c r="H53" s="88">
        <f t="shared" si="2"/>
        <v>0</v>
      </c>
      <c r="I53" s="53">
        <f t="shared" si="3"/>
        <v>0</v>
      </c>
    </row>
    <row r="54" spans="1:9" ht="13.5">
      <c r="A54" s="8"/>
      <c r="B54" s="101" t="s">
        <v>63</v>
      </c>
      <c r="C54" s="133"/>
      <c r="D54" s="196"/>
      <c r="E54" s="13"/>
      <c r="F54" s="67"/>
      <c r="G54" s="88">
        <f>D54*$C$13</f>
        <v>0</v>
      </c>
      <c r="H54" s="88">
        <f t="shared" si="2"/>
        <v>0</v>
      </c>
      <c r="I54" s="53">
        <f t="shared" si="3"/>
        <v>0</v>
      </c>
    </row>
    <row r="55" spans="1:9" ht="13.5">
      <c r="A55" s="8"/>
      <c r="B55" s="101" t="s">
        <v>64</v>
      </c>
      <c r="C55" s="187"/>
      <c r="D55" s="139"/>
      <c r="E55" s="14"/>
      <c r="F55" s="84"/>
      <c r="G55" s="88">
        <f>C55*$C$13</f>
        <v>0</v>
      </c>
      <c r="H55" s="88">
        <f t="shared" si="2"/>
        <v>0</v>
      </c>
      <c r="I55" s="53">
        <f t="shared" si="3"/>
        <v>0</v>
      </c>
    </row>
    <row r="56" spans="1:9" ht="13.5">
      <c r="A56" s="8"/>
      <c r="B56" s="101" t="s">
        <v>65</v>
      </c>
      <c r="C56" s="135"/>
      <c r="D56" s="197"/>
      <c r="E56" s="14"/>
      <c r="F56" s="84"/>
      <c r="G56" s="88">
        <f>(D56*$C$13)*(1-0.07015)</f>
        <v>0</v>
      </c>
      <c r="H56" s="88">
        <f t="shared" si="2"/>
        <v>0</v>
      </c>
      <c r="I56" s="53">
        <f t="shared" si="3"/>
        <v>0</v>
      </c>
    </row>
    <row r="57" spans="1:9" ht="13.5">
      <c r="A57" s="8"/>
      <c r="B57" s="101" t="s">
        <v>66</v>
      </c>
      <c r="C57" s="187"/>
      <c r="D57" s="139"/>
      <c r="E57" s="14"/>
      <c r="F57" s="84"/>
      <c r="G57" s="88">
        <f>C57*$C$13</f>
        <v>0</v>
      </c>
      <c r="H57" s="88">
        <f t="shared" si="2"/>
        <v>0</v>
      </c>
      <c r="I57" s="53">
        <f t="shared" si="3"/>
        <v>0</v>
      </c>
    </row>
    <row r="58" spans="1:9" ht="13.5">
      <c r="A58" s="8"/>
      <c r="B58" s="101" t="s">
        <v>67</v>
      </c>
      <c r="C58" s="135"/>
      <c r="D58" s="197"/>
      <c r="E58" s="14"/>
      <c r="F58" s="84"/>
      <c r="G58" s="88">
        <f>D58*$C$13</f>
        <v>0</v>
      </c>
      <c r="H58" s="88">
        <f t="shared" si="2"/>
        <v>0</v>
      </c>
      <c r="I58" s="53">
        <f t="shared" si="3"/>
        <v>0</v>
      </c>
    </row>
    <row r="59" spans="1:9" ht="13.5">
      <c r="A59" s="8"/>
      <c r="B59" s="102" t="s">
        <v>68</v>
      </c>
      <c r="C59" s="189"/>
      <c r="D59" s="140"/>
      <c r="E59" s="14"/>
      <c r="F59" s="84"/>
      <c r="G59" s="88">
        <f>C59*$C$13</f>
        <v>0</v>
      </c>
      <c r="H59" s="88">
        <f t="shared" si="2"/>
        <v>0</v>
      </c>
      <c r="I59" s="53">
        <f t="shared" si="3"/>
        <v>0</v>
      </c>
    </row>
    <row r="60" spans="1:9" ht="14.25" thickBot="1">
      <c r="A60" s="8"/>
      <c r="B60" s="102" t="s">
        <v>69</v>
      </c>
      <c r="C60" s="168"/>
      <c r="D60" s="198"/>
      <c r="E60" s="14"/>
      <c r="F60" s="84"/>
      <c r="G60" s="169">
        <f>D60*$C$13</f>
        <v>0</v>
      </c>
      <c r="H60" s="169">
        <f t="shared" si="2"/>
        <v>0</v>
      </c>
      <c r="I60" s="170">
        <f t="shared" si="3"/>
        <v>0</v>
      </c>
    </row>
    <row r="61" spans="1:9" ht="14.25" thickBot="1">
      <c r="A61" s="8"/>
      <c r="B61" s="165" t="s">
        <v>70</v>
      </c>
      <c r="C61" s="126">
        <f>C49+C51+C53+C55+C57+C59</f>
        <v>0</v>
      </c>
      <c r="D61" s="129">
        <f>D50+D52+D54+D56+D58+D60</f>
        <v>0</v>
      </c>
      <c r="E61" s="15"/>
      <c r="F61" s="171"/>
      <c r="G61" s="124">
        <f>SUM(G49:G60)</f>
        <v>0</v>
      </c>
      <c r="H61" s="125">
        <f>SUM(H49:H60)</f>
        <v>0</v>
      </c>
      <c r="I61" s="126">
        <f>SUM(I49:I60)</f>
        <v>0</v>
      </c>
    </row>
    <row r="62" spans="1:9" ht="13.5">
      <c r="A62" s="8"/>
      <c r="B62" s="100" t="s">
        <v>71</v>
      </c>
      <c r="C62" s="199"/>
      <c r="D62" s="141"/>
      <c r="E62" s="59"/>
      <c r="F62" s="60"/>
      <c r="G62" s="30">
        <f>C62*$C$14</f>
        <v>0</v>
      </c>
      <c r="H62" s="55">
        <f>G62*$F$14</f>
        <v>0</v>
      </c>
      <c r="I62" s="48">
        <f>G62/12</f>
        <v>0</v>
      </c>
    </row>
    <row r="63" spans="1:10" ht="13.5">
      <c r="A63" s="8"/>
      <c r="B63" s="101" t="s">
        <v>72</v>
      </c>
      <c r="C63" s="142"/>
      <c r="D63" s="200"/>
      <c r="E63" s="61"/>
      <c r="F63" s="62"/>
      <c r="G63" s="30">
        <f>D63*$C$14</f>
        <v>0</v>
      </c>
      <c r="H63" s="56">
        <f>G63*$F$14</f>
        <v>0</v>
      </c>
      <c r="I63" s="48">
        <f>G63/12</f>
        <v>0</v>
      </c>
      <c r="J63" s="11"/>
    </row>
    <row r="64" spans="1:10" ht="13.5">
      <c r="A64" s="8"/>
      <c r="B64" s="102" t="s">
        <v>73</v>
      </c>
      <c r="C64" s="200"/>
      <c r="D64" s="58"/>
      <c r="E64" s="17"/>
      <c r="F64" s="12"/>
      <c r="G64" s="38">
        <f>C64*$C$15</f>
        <v>0</v>
      </c>
      <c r="H64" s="57">
        <f>G64*$F$14</f>
        <v>0</v>
      </c>
      <c r="I64" s="48">
        <f>G64/12</f>
        <v>0</v>
      </c>
      <c r="J64" s="11"/>
    </row>
    <row r="65" spans="1:10" ht="14.25" thickBot="1">
      <c r="A65" s="8"/>
      <c r="B65" s="102" t="s">
        <v>74</v>
      </c>
      <c r="C65" s="143"/>
      <c r="D65" s="201"/>
      <c r="E65" s="63"/>
      <c r="F65" s="64"/>
      <c r="G65" s="38">
        <f>D65*$C$15</f>
        <v>0</v>
      </c>
      <c r="H65" s="57">
        <f>G65*$F$14</f>
        <v>0</v>
      </c>
      <c r="I65" s="48">
        <f>G65/12</f>
        <v>0</v>
      </c>
      <c r="J65" s="11"/>
    </row>
    <row r="66" spans="1:14" s="11" customFormat="1" ht="14.25" thickBot="1">
      <c r="A66" s="8"/>
      <c r="B66" s="103" t="s">
        <v>75</v>
      </c>
      <c r="C66" s="126">
        <f>C64+C62+C61</f>
        <v>0</v>
      </c>
      <c r="D66" s="131">
        <f>D65+D63+D61</f>
        <v>0</v>
      </c>
      <c r="E66" s="63"/>
      <c r="F66" s="64"/>
      <c r="G66" s="124">
        <f>SUM(G62:G65)</f>
        <v>0</v>
      </c>
      <c r="H66" s="125">
        <f>SUM(H62:H65)</f>
        <v>0</v>
      </c>
      <c r="I66" s="126">
        <f>SUM(I62:I65)</f>
        <v>0</v>
      </c>
      <c r="L66" s="107"/>
      <c r="M66" s="184"/>
      <c r="N66" s="184"/>
    </row>
    <row r="67" spans="1:14" s="11" customFormat="1" ht="14.25" thickBot="1">
      <c r="A67" s="8"/>
      <c r="B67" s="128" t="s">
        <v>76</v>
      </c>
      <c r="C67" s="130">
        <f>C44+C45+C66</f>
        <v>0</v>
      </c>
      <c r="D67" s="130">
        <f>D44+D45+D66</f>
        <v>0</v>
      </c>
      <c r="E67" s="63"/>
      <c r="F67" s="64"/>
      <c r="G67" s="124">
        <f>G44+G45+G61+G66</f>
        <v>0</v>
      </c>
      <c r="H67" s="124">
        <f>H44+H45+H61+H66</f>
        <v>0</v>
      </c>
      <c r="I67" s="124">
        <f>I44+I45+I61+I66</f>
        <v>0</v>
      </c>
      <c r="L67" s="107"/>
      <c r="M67" s="184"/>
      <c r="N67" s="184"/>
    </row>
    <row r="68" spans="1:14" s="11" customFormat="1" ht="12">
      <c r="A68" s="8"/>
      <c r="B68" s="8"/>
      <c r="C68" s="8"/>
      <c r="D68" s="8"/>
      <c r="E68" s="8"/>
      <c r="F68" s="8"/>
      <c r="G68" s="8"/>
      <c r="H68" s="8"/>
      <c r="I68" s="8"/>
      <c r="L68" s="107"/>
      <c r="M68" s="184"/>
      <c r="N68" s="184"/>
    </row>
    <row r="69" spans="1:14" s="11" customFormat="1" ht="12.75" thickBot="1">
      <c r="A69" s="8"/>
      <c r="B69" s="8"/>
      <c r="C69" s="8"/>
      <c r="D69" s="8"/>
      <c r="E69" s="8"/>
      <c r="F69" s="8"/>
      <c r="G69" s="8"/>
      <c r="H69" s="8"/>
      <c r="I69" s="8"/>
      <c r="L69" s="107"/>
      <c r="M69" s="184"/>
      <c r="N69" s="184"/>
    </row>
    <row r="70" spans="1:14" s="11" customFormat="1" ht="15.75" thickBot="1">
      <c r="A70" s="8"/>
      <c r="B70" s="215" t="s">
        <v>77</v>
      </c>
      <c r="C70" s="216"/>
      <c r="D70" s="216"/>
      <c r="E70" s="216"/>
      <c r="F70" s="216"/>
      <c r="G70" s="216"/>
      <c r="H70" s="216"/>
      <c r="I70" s="217"/>
      <c r="L70" s="107"/>
      <c r="M70" s="184"/>
      <c r="N70" s="184"/>
    </row>
    <row r="71" spans="1:14" s="11" customFormat="1" ht="28.5" thickBot="1">
      <c r="A71" s="8"/>
      <c r="B71" s="158"/>
      <c r="C71" s="159"/>
      <c r="D71" s="159"/>
      <c r="E71" s="160"/>
      <c r="F71" s="161"/>
      <c r="G71" s="162" t="s">
        <v>78</v>
      </c>
      <c r="H71" s="162" t="s">
        <v>79</v>
      </c>
      <c r="I71" s="163" t="s">
        <v>104</v>
      </c>
      <c r="L71" s="107"/>
      <c r="M71" s="184"/>
      <c r="N71" s="184"/>
    </row>
    <row r="72" spans="1:14" s="11" customFormat="1" ht="15.75" customHeight="1" thickBot="1">
      <c r="A72" s="8"/>
      <c r="B72" s="165" t="s">
        <v>80</v>
      </c>
      <c r="C72" s="164"/>
      <c r="D72" s="153"/>
      <c r="E72" s="154"/>
      <c r="F72" s="155"/>
      <c r="G72" s="156">
        <f>G66+G61+G45+G44</f>
        <v>0</v>
      </c>
      <c r="H72" s="156">
        <f>I66+I61+I45+I44</f>
        <v>0</v>
      </c>
      <c r="I72" s="157">
        <f>(I66+I61+I45+I44)</f>
        <v>0</v>
      </c>
      <c r="J72"/>
      <c r="L72" s="107"/>
      <c r="M72" s="184"/>
      <c r="N72" s="184"/>
    </row>
    <row r="73" spans="1:10" ht="13.5">
      <c r="A73" s="8"/>
      <c r="B73" s="105" t="s">
        <v>81</v>
      </c>
      <c r="C73" s="94"/>
      <c r="D73" s="83"/>
      <c r="E73" s="145">
        <f>($C$44+$D$44)*24*366/1000</f>
        <v>0</v>
      </c>
      <c r="F73" s="95"/>
      <c r="G73" s="147">
        <f>+E73*C20</f>
        <v>0</v>
      </c>
      <c r="H73" s="148">
        <f>I98*$C$20</f>
        <v>0</v>
      </c>
      <c r="I73" s="149">
        <f>I98*$C$20*2*C23</f>
        <v>0</v>
      </c>
      <c r="J73" s="10"/>
    </row>
    <row r="74" spans="1:9" ht="14.25" thickBot="1">
      <c r="A74" s="8"/>
      <c r="B74" s="106" t="s">
        <v>82</v>
      </c>
      <c r="C74" s="49"/>
      <c r="D74" s="13"/>
      <c r="E74" s="13"/>
      <c r="F74" s="146">
        <f>D110</f>
        <v>0</v>
      </c>
      <c r="G74" s="150">
        <f>E110</f>
        <v>0</v>
      </c>
      <c r="H74" s="151">
        <f>E110/12</f>
        <v>0</v>
      </c>
      <c r="I74" s="152">
        <f>(E110/12)*2*C23</f>
        <v>0</v>
      </c>
    </row>
    <row r="75" spans="2:14" s="8" customFormat="1" ht="28.5" thickBot="1">
      <c r="B75" s="166" t="s">
        <v>83</v>
      </c>
      <c r="C75" s="218">
        <f>IF(M8=TRUE,(I72+I73+I74)*M9,(I72+I73+I74))</f>
        <v>0</v>
      </c>
      <c r="D75" s="219"/>
      <c r="E75" s="219"/>
      <c r="F75" s="219"/>
      <c r="G75" s="219"/>
      <c r="H75" s="219"/>
      <c r="I75" s="220"/>
      <c r="J75" s="98"/>
      <c r="L75" s="107"/>
      <c r="M75" s="184"/>
      <c r="N75" s="184"/>
    </row>
    <row r="76" spans="1:14" s="10" customFormat="1" ht="12">
      <c r="A76" s="8"/>
      <c r="B76"/>
      <c r="C76"/>
      <c r="D76"/>
      <c r="E76"/>
      <c r="F76"/>
      <c r="G76"/>
      <c r="H76"/>
      <c r="I76" s="3"/>
      <c r="J76"/>
      <c r="L76" s="107"/>
      <c r="M76" s="184"/>
      <c r="N76" s="184"/>
    </row>
    <row r="77" spans="1:14" s="10" customFormat="1" ht="12.75" thickBot="1">
      <c r="A77" s="8"/>
      <c r="B77"/>
      <c r="C77"/>
      <c r="D77"/>
      <c r="E77"/>
      <c r="F77"/>
      <c r="G77"/>
      <c r="H77"/>
      <c r="I77" s="3"/>
      <c r="J77"/>
      <c r="L77" s="107"/>
      <c r="M77" s="184"/>
      <c r="N77" s="184"/>
    </row>
    <row r="78" spans="1:14" s="10" customFormat="1" ht="12.75" customHeight="1">
      <c r="A78" s="8"/>
      <c r="B78" s="221" t="s">
        <v>114</v>
      </c>
      <c r="C78" s="108"/>
      <c r="D78" s="108"/>
      <c r="E78" s="108"/>
      <c r="F78" s="108"/>
      <c r="G78" s="108"/>
      <c r="H78" s="108"/>
      <c r="I78" s="176"/>
      <c r="J78"/>
      <c r="L78" s="107"/>
      <c r="M78" s="184"/>
      <c r="N78" s="184"/>
    </row>
    <row r="79" spans="1:14" s="10" customFormat="1" ht="12.75" customHeight="1">
      <c r="A79" s="8"/>
      <c r="B79" s="222"/>
      <c r="C79" s="99"/>
      <c r="D79" s="99"/>
      <c r="E79" s="99"/>
      <c r="F79" s="99"/>
      <c r="G79" s="99"/>
      <c r="H79" s="99"/>
      <c r="I79" s="177"/>
      <c r="J79"/>
      <c r="L79" s="107"/>
      <c r="M79" s="184"/>
      <c r="N79" s="184"/>
    </row>
    <row r="80" spans="1:14" s="10" customFormat="1" ht="12.75" customHeight="1">
      <c r="A80" s="8"/>
      <c r="B80" s="222"/>
      <c r="C80" s="99"/>
      <c r="D80" s="99"/>
      <c r="E80" s="99"/>
      <c r="F80" s="99"/>
      <c r="G80" s="99"/>
      <c r="H80" s="99"/>
      <c r="I80" s="177"/>
      <c r="J80"/>
      <c r="L80" s="107"/>
      <c r="M80" s="184"/>
      <c r="N80" s="184"/>
    </row>
    <row r="81" spans="1:14" s="10" customFormat="1" ht="12.75" customHeight="1">
      <c r="A81" s="8"/>
      <c r="B81" s="222"/>
      <c r="C81" s="99"/>
      <c r="D81" s="99"/>
      <c r="E81" s="99"/>
      <c r="F81" s="99"/>
      <c r="G81" s="99"/>
      <c r="H81" s="99"/>
      <c r="I81" s="177"/>
      <c r="J81"/>
      <c r="L81" s="107"/>
      <c r="M81" s="184"/>
      <c r="N81" s="184"/>
    </row>
    <row r="82" spans="1:14" s="10" customFormat="1" ht="12.75" customHeight="1">
      <c r="A82" s="8"/>
      <c r="B82" s="222"/>
      <c r="C82" s="99"/>
      <c r="D82" s="99"/>
      <c r="E82" s="99"/>
      <c r="F82" s="99"/>
      <c r="G82" s="99"/>
      <c r="H82" s="99"/>
      <c r="I82" s="177"/>
      <c r="J82"/>
      <c r="L82" s="107"/>
      <c r="M82" s="184"/>
      <c r="N82" s="184"/>
    </row>
    <row r="83" spans="1:14" s="10" customFormat="1" ht="12.75" customHeight="1">
      <c r="A83" s="8"/>
      <c r="B83" s="222"/>
      <c r="C83" s="99"/>
      <c r="D83" s="99"/>
      <c r="E83" s="99"/>
      <c r="F83" s="99"/>
      <c r="G83" s="99"/>
      <c r="H83" s="99"/>
      <c r="I83" s="177"/>
      <c r="J83"/>
      <c r="L83" s="107"/>
      <c r="M83" s="184"/>
      <c r="N83" s="184"/>
    </row>
    <row r="84" spans="1:14" s="10" customFormat="1" ht="12.75" customHeight="1">
      <c r="A84" s="8"/>
      <c r="B84" s="222"/>
      <c r="C84" s="99"/>
      <c r="D84" s="99"/>
      <c r="E84" s="99"/>
      <c r="F84" s="99"/>
      <c r="G84" s="99"/>
      <c r="H84" s="99"/>
      <c r="I84" s="177"/>
      <c r="J84"/>
      <c r="L84" s="107"/>
      <c r="M84" s="184"/>
      <c r="N84" s="184"/>
    </row>
    <row r="85" spans="1:14" s="10" customFormat="1" ht="12.75" customHeight="1">
      <c r="A85" s="8"/>
      <c r="B85" s="222"/>
      <c r="C85" s="99"/>
      <c r="D85" s="99"/>
      <c r="E85" s="99"/>
      <c r="F85" s="99"/>
      <c r="G85" s="99"/>
      <c r="H85" s="99"/>
      <c r="I85" s="177"/>
      <c r="J85"/>
      <c r="L85" s="107"/>
      <c r="M85" s="184"/>
      <c r="N85" s="184"/>
    </row>
    <row r="86" spans="1:14" s="10" customFormat="1" ht="12.75" customHeight="1">
      <c r="A86" s="8"/>
      <c r="B86" s="222"/>
      <c r="C86" s="99"/>
      <c r="D86" s="99"/>
      <c r="E86" s="99"/>
      <c r="F86" s="99"/>
      <c r="G86" s="99"/>
      <c r="H86" s="99"/>
      <c r="I86" s="177"/>
      <c r="J86"/>
      <c r="L86" s="107"/>
      <c r="M86" s="184"/>
      <c r="N86" s="184"/>
    </row>
    <row r="87" spans="1:14" s="10" customFormat="1" ht="12.75" customHeight="1">
      <c r="A87" s="8"/>
      <c r="B87" s="222"/>
      <c r="C87" s="99"/>
      <c r="D87" s="99"/>
      <c r="E87" s="99"/>
      <c r="F87" s="99"/>
      <c r="G87" s="99"/>
      <c r="H87" s="99"/>
      <c r="I87" s="177"/>
      <c r="J87"/>
      <c r="L87" s="107"/>
      <c r="M87" s="184"/>
      <c r="N87" s="184"/>
    </row>
    <row r="88" spans="1:14" s="10" customFormat="1" ht="12.75" customHeight="1">
      <c r="A88" s="8"/>
      <c r="B88" s="222"/>
      <c r="C88" s="99"/>
      <c r="D88" s="99"/>
      <c r="E88" s="99"/>
      <c r="F88" s="99"/>
      <c r="G88" s="99"/>
      <c r="H88" s="99"/>
      <c r="I88" s="177"/>
      <c r="J88"/>
      <c r="L88" s="107"/>
      <c r="M88" s="184"/>
      <c r="N88" s="184"/>
    </row>
    <row r="89" spans="1:14" s="10" customFormat="1" ht="12.75" customHeight="1">
      <c r="A89" s="8"/>
      <c r="B89" s="222"/>
      <c r="C89" s="99"/>
      <c r="D89" s="99"/>
      <c r="E89" s="99"/>
      <c r="F89" s="99"/>
      <c r="G89" s="99"/>
      <c r="H89" s="99"/>
      <c r="I89" s="177"/>
      <c r="J89"/>
      <c r="L89" s="107"/>
      <c r="M89" s="184"/>
      <c r="N89" s="184"/>
    </row>
    <row r="90" spans="1:14" s="10" customFormat="1" ht="12.75" customHeight="1">
      <c r="A90" s="8"/>
      <c r="B90" s="222"/>
      <c r="C90" s="99"/>
      <c r="D90" s="99"/>
      <c r="E90" s="99"/>
      <c r="F90" s="99"/>
      <c r="G90" s="99"/>
      <c r="H90" s="99"/>
      <c r="I90" s="177"/>
      <c r="J90"/>
      <c r="L90" s="107"/>
      <c r="M90" s="184"/>
      <c r="N90" s="184"/>
    </row>
    <row r="91" spans="1:14" s="10" customFormat="1" ht="12.75" customHeight="1">
      <c r="A91" s="8"/>
      <c r="B91" s="222"/>
      <c r="C91" s="99"/>
      <c r="D91" s="99"/>
      <c r="E91" s="99"/>
      <c r="F91" s="99"/>
      <c r="G91" s="99"/>
      <c r="H91" s="99"/>
      <c r="I91" s="177"/>
      <c r="J91"/>
      <c r="L91" s="107"/>
      <c r="M91" s="184"/>
      <c r="N91" s="184"/>
    </row>
    <row r="92" spans="1:14" s="10" customFormat="1" ht="12.75" customHeight="1" thickBot="1">
      <c r="A92" s="8"/>
      <c r="B92" s="223"/>
      <c r="C92" s="109"/>
      <c r="D92" s="109"/>
      <c r="E92" s="109"/>
      <c r="F92" s="109"/>
      <c r="G92" s="109"/>
      <c r="H92" s="109"/>
      <c r="I92" s="178"/>
      <c r="J92"/>
      <c r="L92" s="107"/>
      <c r="M92" s="184"/>
      <c r="N92" s="184"/>
    </row>
    <row r="93" spans="1:14" s="10" customFormat="1" ht="12.75" customHeight="1">
      <c r="A93" s="8"/>
      <c r="B93"/>
      <c r="C93"/>
      <c r="D93"/>
      <c r="E93"/>
      <c r="F93"/>
      <c r="G93"/>
      <c r="H93"/>
      <c r="I93" s="3"/>
      <c r="J93"/>
      <c r="L93" s="107"/>
      <c r="M93" s="184"/>
      <c r="N93" s="184"/>
    </row>
    <row r="94" spans="1:14" s="10" customFormat="1" ht="15.75" customHeight="1" thickBot="1">
      <c r="A94" s="8"/>
      <c r="B94"/>
      <c r="C94"/>
      <c r="D94"/>
      <c r="E94"/>
      <c r="F94"/>
      <c r="G94"/>
      <c r="H94"/>
      <c r="I94" s="3"/>
      <c r="J94"/>
      <c r="L94" s="107"/>
      <c r="M94" s="184"/>
      <c r="N94" s="184"/>
    </row>
    <row r="95" spans="1:14" s="10" customFormat="1" ht="19.5" customHeight="1" thickBot="1">
      <c r="A95"/>
      <c r="B95" s="224" t="s">
        <v>84</v>
      </c>
      <c r="C95" s="225"/>
      <c r="D95" s="225"/>
      <c r="E95" s="225"/>
      <c r="F95" s="225"/>
      <c r="G95" s="225"/>
      <c r="H95" s="225"/>
      <c r="I95" s="226"/>
      <c r="J95"/>
      <c r="L95" s="107"/>
      <c r="M95" s="184"/>
      <c r="N95" s="184"/>
    </row>
    <row r="96" spans="2:9" ht="15" customHeight="1" thickBot="1">
      <c r="B96" s="180" t="s">
        <v>85</v>
      </c>
      <c r="C96" s="208" t="s">
        <v>1</v>
      </c>
      <c r="D96" s="209"/>
      <c r="E96" s="23" t="s">
        <v>86</v>
      </c>
      <c r="F96" s="27"/>
      <c r="G96" s="27"/>
      <c r="H96" s="179" t="s">
        <v>5</v>
      </c>
      <c r="I96" s="19" t="s">
        <v>13</v>
      </c>
    </row>
    <row r="97" spans="2:10" ht="28.5" thickBot="1">
      <c r="B97" s="33" t="s">
        <v>105</v>
      </c>
      <c r="C97" s="181" t="s">
        <v>87</v>
      </c>
      <c r="D97" s="182" t="s">
        <v>88</v>
      </c>
      <c r="E97" s="24" t="s">
        <v>2</v>
      </c>
      <c r="F97" s="31" t="s">
        <v>11</v>
      </c>
      <c r="G97" s="31" t="s">
        <v>10</v>
      </c>
      <c r="H97" s="20" t="s">
        <v>3</v>
      </c>
      <c r="I97" s="1" t="s">
        <v>6</v>
      </c>
      <c r="J97" s="7"/>
    </row>
    <row r="98" spans="2:10" ht="14.25" thickBot="1">
      <c r="B98" s="35" t="s">
        <v>90</v>
      </c>
      <c r="C98" s="26">
        <v>14</v>
      </c>
      <c r="D98" s="28">
        <f>F98/1000</f>
        <v>0</v>
      </c>
      <c r="E98" s="43">
        <f>D98*C98*$C$21/1000</f>
        <v>0</v>
      </c>
      <c r="F98" s="30">
        <f>G98/11.0466</f>
        <v>0</v>
      </c>
      <c r="G98" s="30">
        <f>($C$29+$D$30)*24*31</f>
        <v>0</v>
      </c>
      <c r="H98" s="21">
        <f>($C$44+$D$44)*24*366/12</f>
        <v>0</v>
      </c>
      <c r="I98" s="22">
        <f>H98/1000</f>
        <v>0</v>
      </c>
      <c r="J98" s="9"/>
    </row>
    <row r="99" spans="2:9" ht="13.5">
      <c r="B99" s="36" t="s">
        <v>91</v>
      </c>
      <c r="C99" s="26">
        <v>14</v>
      </c>
      <c r="D99" s="28">
        <f aca="true" t="shared" si="4" ref="D99:D109">F99/1000</f>
        <v>0</v>
      </c>
      <c r="E99" s="44">
        <f aca="true" t="shared" si="5" ref="E99:E109">D99*C99*$C$21/1000</f>
        <v>0</v>
      </c>
      <c r="F99" s="30">
        <f aca="true" t="shared" si="6" ref="F99:F109">G99/11.16</f>
        <v>0</v>
      </c>
      <c r="G99" s="30">
        <f>($C$29+$D$30)*24*30</f>
        <v>0</v>
      </c>
      <c r="I99" s="3"/>
    </row>
    <row r="100" spans="2:14" s="7" customFormat="1" ht="13.5">
      <c r="B100" s="36" t="s">
        <v>92</v>
      </c>
      <c r="C100" s="26">
        <v>14</v>
      </c>
      <c r="D100" s="28">
        <f t="shared" si="4"/>
        <v>0</v>
      </c>
      <c r="E100" s="44">
        <f t="shared" si="5"/>
        <v>0</v>
      </c>
      <c r="F100" s="30">
        <f t="shared" si="6"/>
        <v>0</v>
      </c>
      <c r="G100" s="30">
        <f aca="true" t="shared" si="7" ref="G100:G108">($C$29+$D$30)*24*31</f>
        <v>0</v>
      </c>
      <c r="H100"/>
      <c r="I100" s="3"/>
      <c r="J100"/>
      <c r="L100" s="2"/>
      <c r="M100" s="185"/>
      <c r="N100" s="185"/>
    </row>
    <row r="101" spans="2:14" s="9" customFormat="1" ht="13.5">
      <c r="B101" s="36" t="s">
        <v>93</v>
      </c>
      <c r="C101" s="26">
        <v>14</v>
      </c>
      <c r="D101" s="28">
        <f t="shared" si="4"/>
        <v>0</v>
      </c>
      <c r="E101" s="44">
        <f t="shared" si="5"/>
        <v>0</v>
      </c>
      <c r="F101" s="30">
        <f t="shared" si="6"/>
        <v>0</v>
      </c>
      <c r="G101" s="30">
        <f t="shared" si="7"/>
        <v>0</v>
      </c>
      <c r="H101"/>
      <c r="I101" s="3"/>
      <c r="J101" s="2"/>
      <c r="L101" s="2"/>
      <c r="M101" s="185"/>
      <c r="N101" s="185"/>
    </row>
    <row r="102" spans="2:9" ht="13.5">
      <c r="B102" s="36" t="s">
        <v>94</v>
      </c>
      <c r="C102" s="26">
        <v>14</v>
      </c>
      <c r="D102" s="28">
        <f t="shared" si="4"/>
        <v>0</v>
      </c>
      <c r="E102" s="44">
        <f t="shared" si="5"/>
        <v>0</v>
      </c>
      <c r="F102" s="30">
        <f t="shared" si="6"/>
        <v>0</v>
      </c>
      <c r="G102" s="30">
        <f>($C$29+$D$30)*24*29</f>
        <v>0</v>
      </c>
      <c r="I102" s="3"/>
    </row>
    <row r="103" spans="2:9" ht="13.5">
      <c r="B103" s="36" t="s">
        <v>95</v>
      </c>
      <c r="C103" s="26">
        <v>14</v>
      </c>
      <c r="D103" s="28">
        <f t="shared" si="4"/>
        <v>0</v>
      </c>
      <c r="E103" s="44">
        <f t="shared" si="5"/>
        <v>0</v>
      </c>
      <c r="F103" s="30">
        <f t="shared" si="6"/>
        <v>0</v>
      </c>
      <c r="G103" s="30">
        <f t="shared" si="7"/>
        <v>0</v>
      </c>
      <c r="I103" s="3"/>
    </row>
    <row r="104" spans="2:14" s="2" customFormat="1" ht="13.5">
      <c r="B104" s="35" t="s">
        <v>96</v>
      </c>
      <c r="C104" s="26">
        <v>16.9</v>
      </c>
      <c r="D104" s="28">
        <f t="shared" si="4"/>
        <v>0</v>
      </c>
      <c r="E104" s="44">
        <f>D104*C104*$C$21/1000</f>
        <v>0</v>
      </c>
      <c r="F104" s="30">
        <f t="shared" si="6"/>
        <v>0</v>
      </c>
      <c r="G104" s="30">
        <f>($C$29+$D$30)*24*30</f>
        <v>0</v>
      </c>
      <c r="H104"/>
      <c r="I104" s="3"/>
      <c r="J104"/>
      <c r="M104" s="185"/>
      <c r="N104" s="185"/>
    </row>
    <row r="105" spans="2:9" ht="13.5">
      <c r="B105" s="35" t="s">
        <v>97</v>
      </c>
      <c r="C105" s="26">
        <v>16.9</v>
      </c>
      <c r="D105" s="28">
        <f t="shared" si="4"/>
        <v>0</v>
      </c>
      <c r="E105" s="44">
        <f t="shared" si="5"/>
        <v>0</v>
      </c>
      <c r="F105" s="30">
        <f t="shared" si="6"/>
        <v>0</v>
      </c>
      <c r="G105" s="30">
        <f t="shared" si="7"/>
        <v>0</v>
      </c>
      <c r="I105" s="3"/>
    </row>
    <row r="106" spans="2:9" ht="13.5">
      <c r="B106" s="37" t="s">
        <v>98</v>
      </c>
      <c r="C106" s="26">
        <v>16.9</v>
      </c>
      <c r="D106" s="28">
        <f t="shared" si="4"/>
        <v>0</v>
      </c>
      <c r="E106" s="44">
        <f t="shared" si="5"/>
        <v>0</v>
      </c>
      <c r="F106" s="30">
        <f t="shared" si="6"/>
        <v>0</v>
      </c>
      <c r="G106" s="30">
        <f>($C$29+$D$30)*24*30</f>
        <v>0</v>
      </c>
      <c r="I106" s="3"/>
    </row>
    <row r="107" spans="2:9" ht="13.5">
      <c r="B107" s="34" t="s">
        <v>99</v>
      </c>
      <c r="C107" s="32">
        <v>16.9</v>
      </c>
      <c r="D107" s="28">
        <f t="shared" si="4"/>
        <v>0</v>
      </c>
      <c r="E107" s="44">
        <f t="shared" si="5"/>
        <v>0</v>
      </c>
      <c r="F107" s="30">
        <f t="shared" si="6"/>
        <v>0</v>
      </c>
      <c r="G107" s="30">
        <f t="shared" si="7"/>
        <v>0</v>
      </c>
      <c r="I107" s="18"/>
    </row>
    <row r="108" spans="2:9" ht="13.5">
      <c r="B108" s="35" t="s">
        <v>100</v>
      </c>
      <c r="C108" s="32">
        <v>16.9</v>
      </c>
      <c r="D108" s="28">
        <f t="shared" si="4"/>
        <v>0</v>
      </c>
      <c r="E108" s="44">
        <f t="shared" si="5"/>
        <v>0</v>
      </c>
      <c r="F108" s="30">
        <f t="shared" si="6"/>
        <v>0</v>
      </c>
      <c r="G108" s="30">
        <f t="shared" si="7"/>
        <v>0</v>
      </c>
      <c r="I108" s="3"/>
    </row>
    <row r="109" spans="2:9" ht="14.25" thickBot="1">
      <c r="B109" s="35" t="s">
        <v>101</v>
      </c>
      <c r="C109" s="32">
        <v>16.9</v>
      </c>
      <c r="D109" s="28">
        <f t="shared" si="4"/>
        <v>0</v>
      </c>
      <c r="E109" s="45">
        <f t="shared" si="5"/>
        <v>0</v>
      </c>
      <c r="F109" s="30">
        <f t="shared" si="6"/>
        <v>0</v>
      </c>
      <c r="G109" s="30">
        <f>($C$29+$D$30)*24*30</f>
        <v>0</v>
      </c>
      <c r="I109" s="3"/>
    </row>
    <row r="110" spans="2:10" ht="14.25" thickBot="1">
      <c r="B110" s="39" t="s">
        <v>89</v>
      </c>
      <c r="C110" s="40"/>
      <c r="D110" s="41">
        <f>SUM(D98:D109)</f>
        <v>0</v>
      </c>
      <c r="E110" s="46">
        <f>SUM(E98:E109)</f>
        <v>0</v>
      </c>
      <c r="F110" s="42">
        <f>SUM(F98:F109)</f>
        <v>0</v>
      </c>
      <c r="G110" s="42">
        <f>SUM(G98:G109)</f>
        <v>0</v>
      </c>
      <c r="I110" s="3"/>
      <c r="J110" s="8"/>
    </row>
    <row r="111" ht="12">
      <c r="J111" s="10"/>
    </row>
    <row r="112" ht="12.75" thickBot="1"/>
    <row r="113" spans="2:9" ht="18" thickBot="1">
      <c r="B113" s="224" t="s">
        <v>115</v>
      </c>
      <c r="C113" s="225"/>
      <c r="D113" s="225"/>
      <c r="E113" s="225"/>
      <c r="F113" s="225"/>
      <c r="G113" s="225"/>
      <c r="H113" s="225"/>
      <c r="I113" s="226"/>
    </row>
    <row r="114" spans="2:9" ht="12">
      <c r="B114" s="265" t="s">
        <v>116</v>
      </c>
      <c r="C114" s="266"/>
      <c r="D114" s="266"/>
      <c r="E114" s="267"/>
      <c r="F114" s="265" t="s">
        <v>117</v>
      </c>
      <c r="G114" s="274"/>
      <c r="H114" s="274"/>
      <c r="I114" s="275"/>
    </row>
    <row r="115" spans="2:9" ht="12">
      <c r="B115" s="268"/>
      <c r="C115" s="269"/>
      <c r="D115" s="269"/>
      <c r="E115" s="270"/>
      <c r="F115" s="276"/>
      <c r="G115" s="277"/>
      <c r="H115" s="277"/>
      <c r="I115" s="278"/>
    </row>
    <row r="116" spans="2:10" ht="12.75">
      <c r="B116" s="268"/>
      <c r="C116" s="269"/>
      <c r="D116" s="269"/>
      <c r="E116" s="270"/>
      <c r="F116" s="276"/>
      <c r="G116" s="277"/>
      <c r="H116" s="277"/>
      <c r="I116" s="278"/>
      <c r="J116" s="7"/>
    </row>
    <row r="117" spans="2:10" ht="12.75">
      <c r="B117" s="268"/>
      <c r="C117" s="269"/>
      <c r="D117" s="269"/>
      <c r="E117" s="270"/>
      <c r="F117" s="276"/>
      <c r="G117" s="277"/>
      <c r="H117" s="277"/>
      <c r="I117" s="278"/>
      <c r="J117" s="9"/>
    </row>
    <row r="118" spans="2:9" ht="12">
      <c r="B118" s="268"/>
      <c r="C118" s="269"/>
      <c r="D118" s="269"/>
      <c r="E118" s="270"/>
      <c r="F118" s="276"/>
      <c r="G118" s="277"/>
      <c r="H118" s="277"/>
      <c r="I118" s="278"/>
    </row>
    <row r="119" spans="2:9" ht="12.75" thickBot="1">
      <c r="B119" s="271"/>
      <c r="C119" s="272"/>
      <c r="D119" s="272"/>
      <c r="E119" s="273"/>
      <c r="F119" s="279"/>
      <c r="G119" s="280"/>
      <c r="H119" s="280"/>
      <c r="I119" s="281"/>
    </row>
    <row r="120" ht="12.75">
      <c r="J120" s="2"/>
    </row>
  </sheetData>
  <sheetProtection password="B748" sheet="1" selectLockedCells="1"/>
  <mergeCells count="39">
    <mergeCell ref="B113:I113"/>
    <mergeCell ref="B114:E119"/>
    <mergeCell ref="F114:I119"/>
    <mergeCell ref="J12:J13"/>
    <mergeCell ref="J14:J15"/>
    <mergeCell ref="J16:J19"/>
    <mergeCell ref="H12:I13"/>
    <mergeCell ref="H14:I15"/>
    <mergeCell ref="H16:I19"/>
    <mergeCell ref="I26:I27"/>
    <mergeCell ref="E26:F26"/>
    <mergeCell ref="C25:D25"/>
    <mergeCell ref="F19:F23"/>
    <mergeCell ref="F15:F16"/>
    <mergeCell ref="B11:C11"/>
    <mergeCell ref="H23:I23"/>
    <mergeCell ref="H20:I20"/>
    <mergeCell ref="H21:I21"/>
    <mergeCell ref="H22:I22"/>
    <mergeCell ref="B95:I95"/>
    <mergeCell ref="B5:J5"/>
    <mergeCell ref="E11:F11"/>
    <mergeCell ref="E15:E16"/>
    <mergeCell ref="E17:E18"/>
    <mergeCell ref="F17:F18"/>
    <mergeCell ref="E19:E23"/>
    <mergeCell ref="H11:J11"/>
    <mergeCell ref="B47:I47"/>
    <mergeCell ref="B48:I48"/>
    <mergeCell ref="B8:C8"/>
    <mergeCell ref="C96:D96"/>
    <mergeCell ref="G25:H25"/>
    <mergeCell ref="C26:C27"/>
    <mergeCell ref="D26:D27"/>
    <mergeCell ref="G26:G27"/>
    <mergeCell ref="H26:H27"/>
    <mergeCell ref="B70:I70"/>
    <mergeCell ref="C75:I75"/>
    <mergeCell ref="B78:B92"/>
  </mergeCells>
  <conditionalFormatting sqref="F15:F16">
    <cfRule type="cellIs" priority="7" dxfId="0" operator="lessThan" stopIfTrue="1">
      <formula>35000000</formula>
    </cfRule>
  </conditionalFormatting>
  <conditionalFormatting sqref="F19:F23">
    <cfRule type="cellIs" priority="1" dxfId="0" operator="greaterThan" stopIfTrue="1">
      <formula>$F$17</formula>
    </cfRule>
  </conditionalFormatting>
  <hyperlinks>
    <hyperlink ref="J22" r:id="rId1" display="on our website. "/>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5" tint="0.5999900102615356"/>
  </sheetPr>
  <dimension ref="A5:N120"/>
  <sheetViews>
    <sheetView zoomScale="60" zoomScaleNormal="60" zoomScalePageLayoutView="0" workbookViewId="0" topLeftCell="A5">
      <selection activeCell="C29" sqref="C29"/>
    </sheetView>
  </sheetViews>
  <sheetFormatPr defaultColWidth="9.140625" defaultRowHeight="12.75"/>
  <cols>
    <col min="1" max="1" width="18.00390625" style="0" customWidth="1"/>
    <col min="2" max="2" width="66.8515625" style="0" customWidth="1"/>
    <col min="3" max="3" width="21.140625" style="0" customWidth="1"/>
    <col min="4" max="4" width="21.8515625" style="0" customWidth="1"/>
    <col min="5" max="5" width="45.140625" style="0" customWidth="1"/>
    <col min="6" max="6" width="31.8515625" style="0" customWidth="1"/>
    <col min="7" max="7" width="29.7109375" style="0" customWidth="1"/>
    <col min="8" max="8" width="27.28125" style="0" bestFit="1" customWidth="1"/>
    <col min="9" max="9" width="35.421875" style="0" customWidth="1"/>
    <col min="10" max="10" width="61.140625" style="0" customWidth="1"/>
    <col min="12" max="13" width="9.140625" style="184" customWidth="1"/>
  </cols>
  <sheetData>
    <row r="4" ht="12.75" thickBot="1"/>
    <row r="5" spans="2:10" ht="23.25" thickBot="1">
      <c r="B5" s="227" t="s">
        <v>106</v>
      </c>
      <c r="C5" s="228"/>
      <c r="D5" s="228"/>
      <c r="E5" s="228"/>
      <c r="F5" s="228"/>
      <c r="G5" s="228"/>
      <c r="H5" s="228"/>
      <c r="I5" s="228"/>
      <c r="J5" s="229"/>
    </row>
    <row r="6" spans="2:10" ht="22.5">
      <c r="B6" s="167"/>
      <c r="C6" s="167"/>
      <c r="D6" s="167"/>
      <c r="E6" s="167"/>
      <c r="F6" s="167"/>
      <c r="G6" s="167"/>
      <c r="H6" s="167"/>
      <c r="I6" s="167"/>
      <c r="J6" s="167"/>
    </row>
    <row r="7" ht="12.75" thickBot="1"/>
    <row r="8" spans="2:13" ht="18.75" thickBot="1">
      <c r="B8" s="206" t="s">
        <v>14</v>
      </c>
      <c r="C8" s="207"/>
      <c r="D8" s="194"/>
      <c r="M8" s="202" t="b">
        <v>0</v>
      </c>
    </row>
    <row r="9" ht="12.75">
      <c r="M9" s="202">
        <v>1.27</v>
      </c>
    </row>
    <row r="10" ht="12.75" thickBot="1"/>
    <row r="11" spans="2:10" ht="18" thickBot="1">
      <c r="B11" s="256" t="s">
        <v>15</v>
      </c>
      <c r="C11" s="257"/>
      <c r="D11" s="54"/>
      <c r="E11" s="230" t="s">
        <v>102</v>
      </c>
      <c r="F11" s="231"/>
      <c r="H11" s="238" t="s">
        <v>103</v>
      </c>
      <c r="I11" s="239"/>
      <c r="J11" s="240"/>
    </row>
    <row r="12" spans="2:10" ht="13.5">
      <c r="B12" s="115"/>
      <c r="C12" s="23"/>
      <c r="E12" s="110"/>
      <c r="F12" s="111"/>
      <c r="H12" s="284" t="s">
        <v>17</v>
      </c>
      <c r="I12" s="285"/>
      <c r="J12" s="282" t="s">
        <v>118</v>
      </c>
    </row>
    <row r="13" spans="2:10" ht="60" customHeight="1">
      <c r="B13" s="116" t="s">
        <v>16</v>
      </c>
      <c r="C13" s="117">
        <v>1332.49</v>
      </c>
      <c r="E13" s="112" t="s">
        <v>19</v>
      </c>
      <c r="F13" s="113">
        <f>35000000</f>
        <v>35000000</v>
      </c>
      <c r="H13" s="284"/>
      <c r="I13" s="285"/>
      <c r="J13" s="282"/>
    </row>
    <row r="14" spans="2:10" ht="30.75">
      <c r="B14" s="116" t="s">
        <v>18</v>
      </c>
      <c r="C14" s="117">
        <v>1332.49</v>
      </c>
      <c r="E14" s="112" t="s">
        <v>21</v>
      </c>
      <c r="F14" s="186">
        <v>0.0833333333</v>
      </c>
      <c r="H14" s="286" t="s">
        <v>127</v>
      </c>
      <c r="I14" s="287"/>
      <c r="J14" s="283" t="s">
        <v>128</v>
      </c>
    </row>
    <row r="15" spans="2:10" ht="13.5">
      <c r="B15" s="116" t="s">
        <v>20</v>
      </c>
      <c r="C15" s="117">
        <v>133.25</v>
      </c>
      <c r="E15" s="232" t="s">
        <v>25</v>
      </c>
      <c r="F15" s="254">
        <v>35000000</v>
      </c>
      <c r="H15" s="286"/>
      <c r="I15" s="287"/>
      <c r="J15" s="283"/>
    </row>
    <row r="16" spans="2:10" ht="13.5">
      <c r="B16" s="116" t="s">
        <v>24</v>
      </c>
      <c r="C16" s="117">
        <v>1263.18</v>
      </c>
      <c r="E16" s="232"/>
      <c r="F16" s="255"/>
      <c r="H16" s="286" t="s">
        <v>27</v>
      </c>
      <c r="I16" s="287"/>
      <c r="J16" s="283" t="s">
        <v>119</v>
      </c>
    </row>
    <row r="17" spans="2:10" ht="13.5">
      <c r="B17" s="116" t="s">
        <v>26</v>
      </c>
      <c r="C17" s="117">
        <v>1263.18</v>
      </c>
      <c r="E17" s="232" t="s">
        <v>29</v>
      </c>
      <c r="F17" s="233">
        <f>F15/F14</f>
        <v>420000000.168</v>
      </c>
      <c r="H17" s="286"/>
      <c r="I17" s="287"/>
      <c r="J17" s="283"/>
    </row>
    <row r="18" spans="2:10" ht="13.5">
      <c r="B18" s="116" t="s">
        <v>28</v>
      </c>
      <c r="C18" s="117">
        <v>1263.18</v>
      </c>
      <c r="E18" s="232"/>
      <c r="F18" s="233"/>
      <c r="H18" s="286"/>
      <c r="I18" s="287"/>
      <c r="J18" s="283"/>
    </row>
    <row r="19" spans="2:10" ht="13.5">
      <c r="B19" s="116" t="s">
        <v>30</v>
      </c>
      <c r="C19" s="117">
        <v>1263.18</v>
      </c>
      <c r="E19" s="234" t="s">
        <v>111</v>
      </c>
      <c r="F19" s="251">
        <f>G67*F14</f>
        <v>0</v>
      </c>
      <c r="H19" s="286"/>
      <c r="I19" s="287"/>
      <c r="J19" s="283"/>
    </row>
    <row r="20" spans="2:10" ht="13.5">
      <c r="B20" s="116" t="s">
        <v>31</v>
      </c>
      <c r="C20" s="118">
        <v>49.11</v>
      </c>
      <c r="E20" s="235"/>
      <c r="F20" s="252"/>
      <c r="H20" s="259" t="s">
        <v>33</v>
      </c>
      <c r="I20" s="260"/>
      <c r="J20" s="122" t="s">
        <v>34</v>
      </c>
    </row>
    <row r="21" spans="2:10" ht="13.5">
      <c r="B21" s="116" t="s">
        <v>32</v>
      </c>
      <c r="C21" s="117">
        <v>10204.11</v>
      </c>
      <c r="E21" s="236"/>
      <c r="F21" s="252"/>
      <c r="H21" s="261" t="s">
        <v>35</v>
      </c>
      <c r="I21" s="262"/>
      <c r="J21" s="204" t="s">
        <v>36</v>
      </c>
    </row>
    <row r="22" spans="1:14" ht="14.25" thickBot="1">
      <c r="A22" s="8"/>
      <c r="B22" s="116"/>
      <c r="C22" s="119"/>
      <c r="E22" s="236"/>
      <c r="F22" s="252"/>
      <c r="H22" s="263" t="s">
        <v>38</v>
      </c>
      <c r="I22" s="264"/>
      <c r="J22" s="205" t="s">
        <v>121</v>
      </c>
      <c r="K22" s="8"/>
      <c r="N22" s="8"/>
    </row>
    <row r="23" spans="1:14" ht="14.25" thickBot="1">
      <c r="A23" s="8"/>
      <c r="B23" s="120" t="s">
        <v>37</v>
      </c>
      <c r="C23" s="121">
        <v>0.725</v>
      </c>
      <c r="E23" s="237"/>
      <c r="F23" s="253"/>
      <c r="H23" s="258"/>
      <c r="I23" s="258"/>
      <c r="J23" s="10"/>
      <c r="K23" s="8"/>
      <c r="N23" s="8"/>
    </row>
    <row r="24" spans="1:14" ht="12.75" thickBot="1">
      <c r="A24" s="4"/>
      <c r="B24" s="4"/>
      <c r="C24" s="4"/>
      <c r="D24" s="5"/>
      <c r="J24" s="11"/>
      <c r="K24" s="4"/>
      <c r="N24" s="4"/>
    </row>
    <row r="25" spans="1:14" ht="14.25" thickBot="1">
      <c r="A25" s="8"/>
      <c r="B25" s="8"/>
      <c r="C25" s="249" t="s">
        <v>39</v>
      </c>
      <c r="D25" s="250"/>
      <c r="E25" s="97"/>
      <c r="F25" s="96"/>
      <c r="G25" s="210"/>
      <c r="H25" s="211"/>
      <c r="I25" s="25"/>
      <c r="J25" s="11"/>
      <c r="K25" s="8"/>
      <c r="N25" s="8"/>
    </row>
    <row r="26" spans="1:14" ht="15.75" customHeight="1" thickBot="1">
      <c r="A26" s="8"/>
      <c r="B26" s="8"/>
      <c r="C26" s="212" t="s">
        <v>122</v>
      </c>
      <c r="D26" s="212" t="s">
        <v>123</v>
      </c>
      <c r="E26" s="247" t="s">
        <v>4</v>
      </c>
      <c r="F26" s="248"/>
      <c r="G26" s="212" t="s">
        <v>40</v>
      </c>
      <c r="H26" s="212" t="s">
        <v>124</v>
      </c>
      <c r="I26" s="288" t="s">
        <v>129</v>
      </c>
      <c r="K26" s="10"/>
      <c r="N26" s="10"/>
    </row>
    <row r="27" spans="1:14" ht="48" customHeight="1" thickBot="1">
      <c r="A27" s="8"/>
      <c r="B27" s="144"/>
      <c r="C27" s="213"/>
      <c r="D27" s="212"/>
      <c r="E27" s="79" t="s">
        <v>12</v>
      </c>
      <c r="F27" s="80" t="s">
        <v>0</v>
      </c>
      <c r="G27" s="213"/>
      <c r="H27" s="214"/>
      <c r="I27" s="289"/>
      <c r="K27" s="11"/>
      <c r="N27" s="11"/>
    </row>
    <row r="28" spans="1:14" ht="18" thickBot="1">
      <c r="A28" s="8"/>
      <c r="B28" s="82" t="s">
        <v>7</v>
      </c>
      <c r="C28" s="65"/>
      <c r="D28" s="65"/>
      <c r="E28" s="71"/>
      <c r="F28" s="71"/>
      <c r="G28" s="65"/>
      <c r="H28" s="65"/>
      <c r="I28" s="81"/>
      <c r="J28" s="6"/>
      <c r="K28" s="11"/>
      <c r="N28" s="11"/>
    </row>
    <row r="29" spans="1:9" ht="13.5">
      <c r="A29" s="8"/>
      <c r="B29" s="100" t="s">
        <v>41</v>
      </c>
      <c r="C29" s="187"/>
      <c r="D29" s="132"/>
      <c r="E29" s="68"/>
      <c r="F29" s="69"/>
      <c r="G29" s="29">
        <f>+C29*$C$16</f>
        <v>0</v>
      </c>
      <c r="H29" s="70">
        <f>G29*$F$14</f>
        <v>0</v>
      </c>
      <c r="I29" s="47">
        <f>G29/12</f>
        <v>0</v>
      </c>
    </row>
    <row r="30" spans="1:9" ht="13.5">
      <c r="A30" s="8"/>
      <c r="B30" s="100" t="s">
        <v>42</v>
      </c>
      <c r="C30" s="133"/>
      <c r="D30" s="188"/>
      <c r="E30" s="68"/>
      <c r="F30" s="69"/>
      <c r="G30" s="29">
        <f>+D30*$C$16</f>
        <v>0</v>
      </c>
      <c r="H30" s="70">
        <f aca="true" t="shared" si="0" ref="H30:H41">G30*$F$14</f>
        <v>0</v>
      </c>
      <c r="I30" s="47">
        <f aca="true" t="shared" si="1" ref="I30:I41">G30/12</f>
        <v>0</v>
      </c>
    </row>
    <row r="31" spans="1:9" ht="13.5">
      <c r="A31" s="8"/>
      <c r="B31" s="101" t="s">
        <v>43</v>
      </c>
      <c r="C31" s="189"/>
      <c r="D31" s="134"/>
      <c r="E31" s="49"/>
      <c r="F31" s="66"/>
      <c r="G31" s="29">
        <f>+C31*$C$16</f>
        <v>0</v>
      </c>
      <c r="H31" s="70">
        <f t="shared" si="0"/>
        <v>0</v>
      </c>
      <c r="I31" s="47">
        <f t="shared" si="1"/>
        <v>0</v>
      </c>
    </row>
    <row r="32" spans="1:9" ht="13.5">
      <c r="A32" s="8"/>
      <c r="B32" s="101" t="s">
        <v>44</v>
      </c>
      <c r="C32" s="135"/>
      <c r="D32" s="190"/>
      <c r="E32" s="49"/>
      <c r="F32" s="66"/>
      <c r="G32" s="29">
        <f>+D32*$C$16</f>
        <v>0</v>
      </c>
      <c r="H32" s="70">
        <f t="shared" si="0"/>
        <v>0</v>
      </c>
      <c r="I32" s="47">
        <f t="shared" si="1"/>
        <v>0</v>
      </c>
    </row>
    <row r="33" spans="1:9" ht="13.5">
      <c r="A33" s="8"/>
      <c r="B33" s="101" t="s">
        <v>45</v>
      </c>
      <c r="C33" s="189"/>
      <c r="D33" s="134"/>
      <c r="E33" s="49"/>
      <c r="F33" s="66"/>
      <c r="G33" s="29">
        <f>+C33*$C$18</f>
        <v>0</v>
      </c>
      <c r="H33" s="70">
        <f t="shared" si="0"/>
        <v>0</v>
      </c>
      <c r="I33" s="47">
        <f t="shared" si="1"/>
        <v>0</v>
      </c>
    </row>
    <row r="34" spans="1:14" ht="13.5">
      <c r="A34" s="107"/>
      <c r="B34" s="101" t="s">
        <v>46</v>
      </c>
      <c r="C34" s="135"/>
      <c r="D34" s="190"/>
      <c r="E34" s="49"/>
      <c r="F34" s="66"/>
      <c r="G34" s="29">
        <f>(+D34*$C$18)*(1-0.04268)</f>
        <v>0</v>
      </c>
      <c r="H34" s="70">
        <f t="shared" si="0"/>
        <v>0</v>
      </c>
      <c r="I34" s="47">
        <f t="shared" si="1"/>
        <v>0</v>
      </c>
      <c r="J34" s="107"/>
      <c r="K34" s="107"/>
      <c r="N34" s="107"/>
    </row>
    <row r="35" spans="1:9" ht="13.5">
      <c r="A35" s="8"/>
      <c r="B35" s="101" t="s">
        <v>47</v>
      </c>
      <c r="C35" s="189"/>
      <c r="D35" s="134"/>
      <c r="E35" s="49"/>
      <c r="F35" s="66"/>
      <c r="G35" s="29">
        <f>+C35*$C$18</f>
        <v>0</v>
      </c>
      <c r="H35" s="70">
        <f t="shared" si="0"/>
        <v>0</v>
      </c>
      <c r="I35" s="47">
        <f t="shared" si="1"/>
        <v>0</v>
      </c>
    </row>
    <row r="36" spans="1:14" ht="13.5">
      <c r="A36" s="107"/>
      <c r="B36" s="101" t="s">
        <v>48</v>
      </c>
      <c r="C36" s="135"/>
      <c r="D36" s="190"/>
      <c r="E36" s="49"/>
      <c r="F36" s="67"/>
      <c r="G36" s="29">
        <f>(+D36*$C$16)</f>
        <v>0</v>
      </c>
      <c r="H36" s="70">
        <f t="shared" si="0"/>
        <v>0</v>
      </c>
      <c r="I36" s="47">
        <f t="shared" si="1"/>
        <v>0</v>
      </c>
      <c r="J36" s="107"/>
      <c r="K36" s="107"/>
      <c r="N36" s="107"/>
    </row>
    <row r="37" spans="1:10" ht="13.5">
      <c r="A37" s="8"/>
      <c r="B37" s="101" t="s">
        <v>49</v>
      </c>
      <c r="C37" s="189"/>
      <c r="D37" s="134"/>
      <c r="E37" s="50"/>
      <c r="F37" s="84"/>
      <c r="G37" s="29">
        <f>+C37*$C$16</f>
        <v>0</v>
      </c>
      <c r="H37" s="70">
        <f t="shared" si="0"/>
        <v>0</v>
      </c>
      <c r="I37" s="47">
        <f t="shared" si="1"/>
        <v>0</v>
      </c>
      <c r="J37" s="4"/>
    </row>
    <row r="38" spans="1:10" ht="13.5">
      <c r="A38" s="8"/>
      <c r="B38" s="101" t="s">
        <v>50</v>
      </c>
      <c r="C38" s="135"/>
      <c r="D38" s="190"/>
      <c r="E38" s="50"/>
      <c r="F38" s="84"/>
      <c r="G38" s="29">
        <f>+D38*$C$16</f>
        <v>0</v>
      </c>
      <c r="H38" s="70">
        <f t="shared" si="0"/>
        <v>0</v>
      </c>
      <c r="I38" s="47">
        <f t="shared" si="1"/>
        <v>0</v>
      </c>
      <c r="J38" s="4"/>
    </row>
    <row r="39" spans="1:10" ht="13.5">
      <c r="A39" s="8"/>
      <c r="B39" s="102" t="s">
        <v>51</v>
      </c>
      <c r="C39" s="189"/>
      <c r="D39" s="134"/>
      <c r="E39" s="50"/>
      <c r="F39" s="84"/>
      <c r="G39" s="29">
        <f>+C39*$C$16</f>
        <v>0</v>
      </c>
      <c r="H39" s="70">
        <f t="shared" si="0"/>
        <v>0</v>
      </c>
      <c r="I39" s="47">
        <f t="shared" si="1"/>
        <v>0</v>
      </c>
      <c r="J39" s="4"/>
    </row>
    <row r="40" spans="1:10" ht="13.5">
      <c r="A40" s="8"/>
      <c r="B40" s="101" t="s">
        <v>52</v>
      </c>
      <c r="C40" s="136"/>
      <c r="D40" s="191"/>
      <c r="E40" s="50"/>
      <c r="F40" s="84"/>
      <c r="G40" s="29">
        <f>+D40*$C$16</f>
        <v>0</v>
      </c>
      <c r="H40" s="70">
        <f t="shared" si="0"/>
        <v>0</v>
      </c>
      <c r="I40" s="47">
        <f t="shared" si="1"/>
        <v>0</v>
      </c>
      <c r="J40" s="4"/>
    </row>
    <row r="41" spans="1:10" ht="13.5">
      <c r="A41" s="8"/>
      <c r="B41" s="101" t="s">
        <v>53</v>
      </c>
      <c r="C41" s="136"/>
      <c r="D41" s="191"/>
      <c r="E41" s="50"/>
      <c r="F41" s="84"/>
      <c r="G41" s="29">
        <f>+D41*$C$16</f>
        <v>0</v>
      </c>
      <c r="H41" s="70">
        <f t="shared" si="0"/>
        <v>0</v>
      </c>
      <c r="I41" s="47">
        <f t="shared" si="1"/>
        <v>0</v>
      </c>
      <c r="J41" s="4"/>
    </row>
    <row r="42" spans="1:9" ht="13.5">
      <c r="A42" s="8"/>
      <c r="B42" s="102" t="s">
        <v>54</v>
      </c>
      <c r="C42" s="192"/>
      <c r="D42" s="137"/>
      <c r="E42" s="50"/>
      <c r="F42" s="84"/>
      <c r="G42" s="89"/>
      <c r="H42" s="90"/>
      <c r="I42" s="91"/>
    </row>
    <row r="43" spans="1:9" ht="14.25" thickBot="1">
      <c r="A43" s="8"/>
      <c r="B43" s="102" t="s">
        <v>55</v>
      </c>
      <c r="C43" s="136"/>
      <c r="D43" s="193"/>
      <c r="E43" s="50"/>
      <c r="F43" s="84"/>
      <c r="G43" s="92"/>
      <c r="H43" s="78"/>
      <c r="I43" s="93"/>
    </row>
    <row r="44" spans="1:14" ht="14.25" thickBot="1">
      <c r="A44" s="8"/>
      <c r="B44" s="103" t="s">
        <v>56</v>
      </c>
      <c r="C44" s="126">
        <f>SUM(C29:C43)</f>
        <v>0</v>
      </c>
      <c r="D44" s="129">
        <f>SUM(D29:D43)</f>
        <v>0</v>
      </c>
      <c r="E44" s="51"/>
      <c r="F44" s="171"/>
      <c r="G44" s="124">
        <f>SUM(G29:G43)</f>
        <v>0</v>
      </c>
      <c r="H44" s="125">
        <f>SUM(H29:H43)</f>
        <v>0</v>
      </c>
      <c r="I44" s="126">
        <f>SUM(I29:I43)</f>
        <v>0</v>
      </c>
      <c r="K44" s="4"/>
      <c r="N44" s="4"/>
    </row>
    <row r="45" spans="1:9" ht="14.25" thickBot="1">
      <c r="A45" s="8"/>
      <c r="B45" s="172" t="s">
        <v>57</v>
      </c>
      <c r="C45" s="203"/>
      <c r="D45" s="173"/>
      <c r="E45" s="174"/>
      <c r="F45" s="78"/>
      <c r="G45" s="175">
        <f>C45*C19</f>
        <v>0</v>
      </c>
      <c r="H45" s="123">
        <f>G45/12</f>
        <v>0</v>
      </c>
      <c r="I45" s="127">
        <f>G45/12</f>
        <v>0</v>
      </c>
    </row>
    <row r="46" spans="1:9" ht="14.25" thickBot="1">
      <c r="A46" s="8"/>
      <c r="B46" s="74"/>
      <c r="C46" s="72"/>
      <c r="D46" s="72"/>
      <c r="E46" s="75"/>
      <c r="F46" s="76"/>
      <c r="G46" s="73"/>
      <c r="H46" s="73"/>
      <c r="I46" s="77"/>
    </row>
    <row r="47" spans="1:9" ht="18" thickBot="1">
      <c r="A47" s="8"/>
      <c r="B47" s="241" t="s">
        <v>8</v>
      </c>
      <c r="C47" s="242"/>
      <c r="D47" s="242"/>
      <c r="E47" s="242"/>
      <c r="F47" s="242"/>
      <c r="G47" s="242"/>
      <c r="H47" s="242"/>
      <c r="I47" s="243"/>
    </row>
    <row r="48" spans="1:9" ht="15.75" thickBot="1">
      <c r="A48" s="8"/>
      <c r="B48" s="244" t="s">
        <v>9</v>
      </c>
      <c r="C48" s="245"/>
      <c r="D48" s="245"/>
      <c r="E48" s="245"/>
      <c r="F48" s="245"/>
      <c r="G48" s="245"/>
      <c r="H48" s="245"/>
      <c r="I48" s="246"/>
    </row>
    <row r="49" spans="1:9" ht="13.5">
      <c r="A49" s="8"/>
      <c r="B49" s="104" t="s">
        <v>58</v>
      </c>
      <c r="C49" s="195"/>
      <c r="D49" s="138"/>
      <c r="E49" s="83"/>
      <c r="F49" s="85"/>
      <c r="G49" s="87">
        <f>C49*$C$13</f>
        <v>0</v>
      </c>
      <c r="H49" s="87">
        <f aca="true" t="shared" si="2" ref="H49:H60">G49*$F$14</f>
        <v>0</v>
      </c>
      <c r="I49" s="52">
        <f aca="true" t="shared" si="3" ref="I49:I65">G49/12</f>
        <v>0</v>
      </c>
    </row>
    <row r="50" spans="1:9" ht="13.5">
      <c r="A50" s="8"/>
      <c r="B50" s="100" t="s">
        <v>59</v>
      </c>
      <c r="C50" s="133"/>
      <c r="D50" s="196"/>
      <c r="E50" s="16"/>
      <c r="F50" s="86"/>
      <c r="G50" s="88">
        <f>D50*$C$13</f>
        <v>0</v>
      </c>
      <c r="H50" s="88">
        <f t="shared" si="2"/>
        <v>0</v>
      </c>
      <c r="I50" s="53">
        <f t="shared" si="3"/>
        <v>0</v>
      </c>
    </row>
    <row r="51" spans="1:9" ht="13.5">
      <c r="A51" s="8"/>
      <c r="B51" s="101" t="s">
        <v>60</v>
      </c>
      <c r="C51" s="187"/>
      <c r="D51" s="139"/>
      <c r="E51" s="16"/>
      <c r="F51" s="86"/>
      <c r="G51" s="88">
        <f>C51*$C$13</f>
        <v>0</v>
      </c>
      <c r="H51" s="88">
        <f t="shared" si="2"/>
        <v>0</v>
      </c>
      <c r="I51" s="53">
        <f t="shared" si="3"/>
        <v>0</v>
      </c>
    </row>
    <row r="52" spans="1:14" ht="13.5">
      <c r="A52" s="107"/>
      <c r="B52" s="100" t="s">
        <v>61</v>
      </c>
      <c r="C52" s="133"/>
      <c r="D52" s="196"/>
      <c r="E52" s="16"/>
      <c r="F52" s="86"/>
      <c r="G52" s="88">
        <f>(D52*$C$13)*(1-0.01315)</f>
        <v>0</v>
      </c>
      <c r="H52" s="88">
        <f t="shared" si="2"/>
        <v>0</v>
      </c>
      <c r="I52" s="53">
        <f t="shared" si="3"/>
        <v>0</v>
      </c>
      <c r="J52" s="107"/>
      <c r="K52" s="107"/>
      <c r="N52" s="107"/>
    </row>
    <row r="53" spans="1:9" ht="13.5">
      <c r="A53" s="8"/>
      <c r="B53" s="101" t="s">
        <v>62</v>
      </c>
      <c r="C53" s="187"/>
      <c r="D53" s="139"/>
      <c r="E53" s="16"/>
      <c r="F53" s="86"/>
      <c r="G53" s="88">
        <f>C53*$C$13</f>
        <v>0</v>
      </c>
      <c r="H53" s="88">
        <f t="shared" si="2"/>
        <v>0</v>
      </c>
      <c r="I53" s="53">
        <f t="shared" si="3"/>
        <v>0</v>
      </c>
    </row>
    <row r="54" spans="1:9" ht="13.5">
      <c r="A54" s="8"/>
      <c r="B54" s="101" t="s">
        <v>63</v>
      </c>
      <c r="C54" s="133"/>
      <c r="D54" s="196"/>
      <c r="E54" s="13"/>
      <c r="F54" s="67"/>
      <c r="G54" s="88">
        <f>D54*$C$13</f>
        <v>0</v>
      </c>
      <c r="H54" s="88">
        <f t="shared" si="2"/>
        <v>0</v>
      </c>
      <c r="I54" s="53">
        <f t="shared" si="3"/>
        <v>0</v>
      </c>
    </row>
    <row r="55" spans="1:9" ht="13.5">
      <c r="A55" s="8"/>
      <c r="B55" s="101" t="s">
        <v>64</v>
      </c>
      <c r="C55" s="187"/>
      <c r="D55" s="139"/>
      <c r="E55" s="14"/>
      <c r="F55" s="84"/>
      <c r="G55" s="88">
        <f>C55*$C$13</f>
        <v>0</v>
      </c>
      <c r="H55" s="88">
        <f t="shared" si="2"/>
        <v>0</v>
      </c>
      <c r="I55" s="53">
        <f t="shared" si="3"/>
        <v>0</v>
      </c>
    </row>
    <row r="56" spans="1:9" ht="13.5">
      <c r="A56" s="8"/>
      <c r="B56" s="101" t="s">
        <v>65</v>
      </c>
      <c r="C56" s="135"/>
      <c r="D56" s="197"/>
      <c r="E56" s="14"/>
      <c r="F56" s="84"/>
      <c r="G56" s="88">
        <f>(D56*$C$13)*(1-0.07015)</f>
        <v>0</v>
      </c>
      <c r="H56" s="88">
        <f t="shared" si="2"/>
        <v>0</v>
      </c>
      <c r="I56" s="53">
        <f t="shared" si="3"/>
        <v>0</v>
      </c>
    </row>
    <row r="57" spans="1:9" ht="13.5">
      <c r="A57" s="8"/>
      <c r="B57" s="101" t="s">
        <v>66</v>
      </c>
      <c r="C57" s="187"/>
      <c r="D57" s="139"/>
      <c r="E57" s="14"/>
      <c r="F57" s="84"/>
      <c r="G57" s="88">
        <f>C57*$C$13</f>
        <v>0</v>
      </c>
      <c r="H57" s="88">
        <f t="shared" si="2"/>
        <v>0</v>
      </c>
      <c r="I57" s="53">
        <f t="shared" si="3"/>
        <v>0</v>
      </c>
    </row>
    <row r="58" spans="1:9" ht="13.5">
      <c r="A58" s="8"/>
      <c r="B58" s="101" t="s">
        <v>67</v>
      </c>
      <c r="C58" s="135"/>
      <c r="D58" s="197"/>
      <c r="E58" s="14"/>
      <c r="F58" s="84"/>
      <c r="G58" s="88">
        <f>D58*$C$13</f>
        <v>0</v>
      </c>
      <c r="H58" s="88">
        <f t="shared" si="2"/>
        <v>0</v>
      </c>
      <c r="I58" s="53">
        <f t="shared" si="3"/>
        <v>0</v>
      </c>
    </row>
    <row r="59" spans="1:9" ht="13.5">
      <c r="A59" s="8"/>
      <c r="B59" s="102" t="s">
        <v>68</v>
      </c>
      <c r="C59" s="189"/>
      <c r="D59" s="140"/>
      <c r="E59" s="14"/>
      <c r="F59" s="84"/>
      <c r="G59" s="88">
        <f>C59*$C$13</f>
        <v>0</v>
      </c>
      <c r="H59" s="88">
        <f t="shared" si="2"/>
        <v>0</v>
      </c>
      <c r="I59" s="53">
        <f t="shared" si="3"/>
        <v>0</v>
      </c>
    </row>
    <row r="60" spans="1:9" ht="14.25" thickBot="1">
      <c r="A60" s="8"/>
      <c r="B60" s="102" t="s">
        <v>69</v>
      </c>
      <c r="C60" s="168"/>
      <c r="D60" s="198"/>
      <c r="E60" s="14"/>
      <c r="F60" s="84"/>
      <c r="G60" s="169">
        <f>D60*$C$13</f>
        <v>0</v>
      </c>
      <c r="H60" s="169">
        <f t="shared" si="2"/>
        <v>0</v>
      </c>
      <c r="I60" s="170">
        <f t="shared" si="3"/>
        <v>0</v>
      </c>
    </row>
    <row r="61" spans="1:9" ht="14.25" thickBot="1">
      <c r="A61" s="8"/>
      <c r="B61" s="165" t="s">
        <v>70</v>
      </c>
      <c r="C61" s="126"/>
      <c r="D61" s="129"/>
      <c r="E61" s="15"/>
      <c r="F61" s="171"/>
      <c r="G61" s="124">
        <f>SUM(G49:G60)</f>
        <v>0</v>
      </c>
      <c r="H61" s="125">
        <f>SUM(H49:H60)</f>
        <v>0</v>
      </c>
      <c r="I61" s="126">
        <f>SUM(I49:I60)</f>
        <v>0</v>
      </c>
    </row>
    <row r="62" spans="1:9" ht="13.5">
      <c r="A62" s="8"/>
      <c r="B62" s="100" t="s">
        <v>71</v>
      </c>
      <c r="C62" s="199"/>
      <c r="D62" s="141"/>
      <c r="E62" s="59"/>
      <c r="F62" s="60"/>
      <c r="G62" s="30">
        <f>C62*$C$14</f>
        <v>0</v>
      </c>
      <c r="H62" s="55">
        <f>G62*$F$14</f>
        <v>0</v>
      </c>
      <c r="I62" s="48">
        <f t="shared" si="3"/>
        <v>0</v>
      </c>
    </row>
    <row r="63" spans="1:10" ht="13.5">
      <c r="A63" s="8"/>
      <c r="B63" s="101" t="s">
        <v>72</v>
      </c>
      <c r="C63" s="142"/>
      <c r="D63" s="200"/>
      <c r="E63" s="61"/>
      <c r="F63" s="62"/>
      <c r="G63" s="30">
        <f>D63*$C$14</f>
        <v>0</v>
      </c>
      <c r="H63" s="56">
        <f>G63*$F$14</f>
        <v>0</v>
      </c>
      <c r="I63" s="48">
        <f t="shared" si="3"/>
        <v>0</v>
      </c>
      <c r="J63" s="11"/>
    </row>
    <row r="64" spans="1:10" ht="13.5">
      <c r="A64" s="8"/>
      <c r="B64" s="102" t="s">
        <v>73</v>
      </c>
      <c r="C64" s="200"/>
      <c r="D64" s="58"/>
      <c r="E64" s="17"/>
      <c r="F64" s="12"/>
      <c r="G64" s="38">
        <f>C64*$C$15</f>
        <v>0</v>
      </c>
      <c r="H64" s="57">
        <f>G64*$F$14</f>
        <v>0</v>
      </c>
      <c r="I64" s="48">
        <f t="shared" si="3"/>
        <v>0</v>
      </c>
      <c r="J64" s="11"/>
    </row>
    <row r="65" spans="1:10" ht="14.25" thickBot="1">
      <c r="A65" s="8"/>
      <c r="B65" s="102" t="s">
        <v>74</v>
      </c>
      <c r="C65" s="143"/>
      <c r="D65" s="201"/>
      <c r="E65" s="63"/>
      <c r="F65" s="64"/>
      <c r="G65" s="38">
        <f>D65*$C$15</f>
        <v>0</v>
      </c>
      <c r="H65" s="57">
        <f>G65*$F$14</f>
        <v>0</v>
      </c>
      <c r="I65" s="48">
        <f t="shared" si="3"/>
        <v>0</v>
      </c>
      <c r="J65" s="11"/>
    </row>
    <row r="66" spans="1:14" ht="14.25" thickBot="1">
      <c r="A66" s="8"/>
      <c r="B66" s="103" t="s">
        <v>75</v>
      </c>
      <c r="C66" s="126"/>
      <c r="D66" s="131"/>
      <c r="E66" s="63"/>
      <c r="F66" s="64"/>
      <c r="G66" s="124">
        <f>SUM(G62:G65)</f>
        <v>0</v>
      </c>
      <c r="H66" s="125">
        <f>SUM(H62:H65)</f>
        <v>0</v>
      </c>
      <c r="I66" s="126">
        <f>SUM(I62:I65)</f>
        <v>0</v>
      </c>
      <c r="J66" s="11"/>
      <c r="K66" s="11"/>
      <c r="N66" s="11"/>
    </row>
    <row r="67" spans="1:14" ht="14.25" thickBot="1">
      <c r="A67" s="8"/>
      <c r="B67" s="128" t="s">
        <v>76</v>
      </c>
      <c r="C67" s="130"/>
      <c r="D67" s="130"/>
      <c r="E67" s="63"/>
      <c r="F67" s="64"/>
      <c r="G67" s="124">
        <f>G44+G45+G61+G66</f>
        <v>0</v>
      </c>
      <c r="H67" s="124">
        <f>H44+H45+H61+H66</f>
        <v>0</v>
      </c>
      <c r="I67" s="124">
        <f>I44+I45+I61+I66</f>
        <v>0</v>
      </c>
      <c r="J67" s="11"/>
      <c r="K67" s="11"/>
      <c r="N67" s="11"/>
    </row>
    <row r="68" spans="1:14" ht="12">
      <c r="A68" s="8"/>
      <c r="B68" s="8"/>
      <c r="C68" s="8"/>
      <c r="D68" s="8"/>
      <c r="E68" s="8"/>
      <c r="F68" s="8"/>
      <c r="G68" s="8"/>
      <c r="H68" s="8"/>
      <c r="I68" s="8"/>
      <c r="J68" s="11"/>
      <c r="K68" s="11"/>
      <c r="N68" s="11"/>
    </row>
    <row r="69" spans="1:14" ht="12.75" thickBot="1">
      <c r="A69" s="8"/>
      <c r="B69" s="8"/>
      <c r="C69" s="8"/>
      <c r="D69" s="8"/>
      <c r="E69" s="8"/>
      <c r="F69" s="8"/>
      <c r="G69" s="8"/>
      <c r="H69" s="8"/>
      <c r="I69" s="8"/>
      <c r="J69" s="11"/>
      <c r="K69" s="11"/>
      <c r="N69" s="11"/>
    </row>
    <row r="70" spans="1:14" ht="15.75" thickBot="1">
      <c r="A70" s="8"/>
      <c r="B70" s="215" t="s">
        <v>77</v>
      </c>
      <c r="C70" s="216"/>
      <c r="D70" s="216"/>
      <c r="E70" s="216"/>
      <c r="F70" s="216"/>
      <c r="G70" s="216"/>
      <c r="H70" s="216"/>
      <c r="I70" s="217"/>
      <c r="J70" s="11"/>
      <c r="K70" s="11"/>
      <c r="N70" s="11"/>
    </row>
    <row r="71" spans="1:14" ht="28.5" thickBot="1">
      <c r="A71" s="8"/>
      <c r="B71" s="158"/>
      <c r="C71" s="159"/>
      <c r="D71" s="159"/>
      <c r="E71" s="160"/>
      <c r="F71" s="161"/>
      <c r="G71" s="162" t="s">
        <v>78</v>
      </c>
      <c r="H71" s="162" t="s">
        <v>79</v>
      </c>
      <c r="I71" s="163" t="s">
        <v>104</v>
      </c>
      <c r="J71" s="11"/>
      <c r="K71" s="11"/>
      <c r="N71" s="11"/>
    </row>
    <row r="72" spans="1:14" ht="14.25" thickBot="1">
      <c r="A72" s="8"/>
      <c r="B72" s="165" t="s">
        <v>80</v>
      </c>
      <c r="C72" s="164"/>
      <c r="D72" s="153"/>
      <c r="E72" s="154"/>
      <c r="F72" s="155"/>
      <c r="G72" s="156">
        <f>G66+G61+G45+G44</f>
        <v>0</v>
      </c>
      <c r="H72" s="156">
        <f>I66+I61+I45+I44</f>
        <v>0</v>
      </c>
      <c r="I72" s="157">
        <f>(I66+I61+I45+I44)</f>
        <v>0</v>
      </c>
      <c r="K72" s="11"/>
      <c r="N72" s="11"/>
    </row>
    <row r="73" spans="1:10" ht="13.5">
      <c r="A73" s="8"/>
      <c r="B73" s="105" t="s">
        <v>81</v>
      </c>
      <c r="C73" s="94"/>
      <c r="D73" s="83"/>
      <c r="E73" s="145">
        <f>($C$44+$D$44)*24*366/1000</f>
        <v>0</v>
      </c>
      <c r="F73" s="95"/>
      <c r="G73" s="147">
        <f>+E73*C20</f>
        <v>0</v>
      </c>
      <c r="H73" s="148">
        <f>I98*$C$20</f>
        <v>0</v>
      </c>
      <c r="I73" s="149">
        <f>(I98*$C$20*2*C23)</f>
        <v>0</v>
      </c>
      <c r="J73" s="10"/>
    </row>
    <row r="74" spans="1:9" ht="14.25" thickBot="1">
      <c r="A74" s="8"/>
      <c r="B74" s="106" t="s">
        <v>82</v>
      </c>
      <c r="C74" s="49"/>
      <c r="D74" s="13"/>
      <c r="E74" s="13"/>
      <c r="F74" s="146">
        <f>D110</f>
        <v>0</v>
      </c>
      <c r="G74" s="150">
        <f>E110</f>
        <v>0</v>
      </c>
      <c r="H74" s="151">
        <f>E110/12</f>
        <v>0</v>
      </c>
      <c r="I74" s="152">
        <f>(E110/12)*2*C23</f>
        <v>0</v>
      </c>
    </row>
    <row r="75" spans="1:14" ht="28.5" thickBot="1">
      <c r="A75" s="8"/>
      <c r="B75" s="166" t="s">
        <v>83</v>
      </c>
      <c r="C75" s="218">
        <f>IF(M8=TRUE,(I72+I73+I74)*M9,(I72+I73+I74))</f>
        <v>0</v>
      </c>
      <c r="D75" s="219"/>
      <c r="E75" s="219"/>
      <c r="F75" s="219"/>
      <c r="G75" s="219"/>
      <c r="H75" s="219"/>
      <c r="I75" s="220"/>
      <c r="J75" s="98"/>
      <c r="K75" s="8"/>
      <c r="N75" s="8"/>
    </row>
    <row r="76" spans="1:14" ht="12">
      <c r="A76" s="8"/>
      <c r="I76" s="3"/>
      <c r="K76" s="10"/>
      <c r="N76" s="10"/>
    </row>
    <row r="77" spans="1:14" ht="12.75" thickBot="1">
      <c r="A77" s="8"/>
      <c r="I77" s="3"/>
      <c r="K77" s="10"/>
      <c r="N77" s="10"/>
    </row>
    <row r="78" spans="1:14" ht="12.75" customHeight="1">
      <c r="A78" s="8"/>
      <c r="B78" s="221" t="s">
        <v>114</v>
      </c>
      <c r="C78" s="108"/>
      <c r="D78" s="108"/>
      <c r="E78" s="108"/>
      <c r="F78" s="108"/>
      <c r="G78" s="108"/>
      <c r="H78" s="108"/>
      <c r="I78" s="176"/>
      <c r="K78" s="10"/>
      <c r="N78" s="10"/>
    </row>
    <row r="79" spans="1:14" ht="12.75" customHeight="1">
      <c r="A79" s="8"/>
      <c r="B79" s="222"/>
      <c r="C79" s="99"/>
      <c r="D79" s="99"/>
      <c r="E79" s="99"/>
      <c r="F79" s="99"/>
      <c r="G79" s="99"/>
      <c r="H79" s="99"/>
      <c r="I79" s="177"/>
      <c r="K79" s="10"/>
      <c r="N79" s="10"/>
    </row>
    <row r="80" spans="1:14" ht="12.75" customHeight="1">
      <c r="A80" s="8"/>
      <c r="B80" s="222"/>
      <c r="C80" s="99"/>
      <c r="D80" s="99"/>
      <c r="E80" s="99"/>
      <c r="F80" s="99"/>
      <c r="G80" s="99"/>
      <c r="H80" s="99"/>
      <c r="I80" s="177"/>
      <c r="K80" s="10"/>
      <c r="N80" s="10"/>
    </row>
    <row r="81" spans="1:14" ht="12.75" customHeight="1">
      <c r="A81" s="8"/>
      <c r="B81" s="222"/>
      <c r="C81" s="99"/>
      <c r="D81" s="99"/>
      <c r="E81" s="99"/>
      <c r="F81" s="99"/>
      <c r="G81" s="99"/>
      <c r="H81" s="99"/>
      <c r="I81" s="177"/>
      <c r="K81" s="10"/>
      <c r="N81" s="10"/>
    </row>
    <row r="82" spans="1:14" ht="12.75" customHeight="1">
      <c r="A82" s="8"/>
      <c r="B82" s="222"/>
      <c r="C82" s="99"/>
      <c r="D82" s="99"/>
      <c r="E82" s="99"/>
      <c r="F82" s="99"/>
      <c r="G82" s="99"/>
      <c r="H82" s="99"/>
      <c r="I82" s="177"/>
      <c r="K82" s="10"/>
      <c r="N82" s="10"/>
    </row>
    <row r="83" spans="1:14" ht="12.75" customHeight="1">
      <c r="A83" s="8"/>
      <c r="B83" s="222"/>
      <c r="C83" s="99"/>
      <c r="D83" s="99"/>
      <c r="E83" s="99"/>
      <c r="F83" s="99"/>
      <c r="G83" s="99"/>
      <c r="H83" s="99"/>
      <c r="I83" s="177"/>
      <c r="K83" s="10"/>
      <c r="N83" s="10"/>
    </row>
    <row r="84" spans="1:14" ht="12.75" customHeight="1">
      <c r="A84" s="8"/>
      <c r="B84" s="222"/>
      <c r="C84" s="99"/>
      <c r="D84" s="99"/>
      <c r="E84" s="99"/>
      <c r="F84" s="99"/>
      <c r="G84" s="99"/>
      <c r="H84" s="99"/>
      <c r="I84" s="177"/>
      <c r="K84" s="10"/>
      <c r="N84" s="10"/>
    </row>
    <row r="85" spans="1:14" ht="12.75" customHeight="1">
      <c r="A85" s="8"/>
      <c r="B85" s="222"/>
      <c r="C85" s="99"/>
      <c r="D85" s="99"/>
      <c r="E85" s="99"/>
      <c r="F85" s="99"/>
      <c r="G85" s="99"/>
      <c r="H85" s="99"/>
      <c r="I85" s="177"/>
      <c r="K85" s="10"/>
      <c r="N85" s="10"/>
    </row>
    <row r="86" spans="1:14" ht="12.75" customHeight="1">
      <c r="A86" s="8"/>
      <c r="B86" s="222"/>
      <c r="C86" s="99"/>
      <c r="D86" s="99"/>
      <c r="E86" s="99"/>
      <c r="F86" s="99"/>
      <c r="G86" s="99"/>
      <c r="H86" s="99"/>
      <c r="I86" s="177"/>
      <c r="K86" s="10"/>
      <c r="N86" s="10"/>
    </row>
    <row r="87" spans="1:14" ht="12.75" customHeight="1">
      <c r="A87" s="8"/>
      <c r="B87" s="222"/>
      <c r="C87" s="99"/>
      <c r="D87" s="99"/>
      <c r="E87" s="99"/>
      <c r="F87" s="99"/>
      <c r="G87" s="99"/>
      <c r="H87" s="99"/>
      <c r="I87" s="177"/>
      <c r="K87" s="10"/>
      <c r="N87" s="10"/>
    </row>
    <row r="88" spans="1:14" ht="12.75" customHeight="1">
      <c r="A88" s="8"/>
      <c r="B88" s="222"/>
      <c r="C88" s="99"/>
      <c r="D88" s="99"/>
      <c r="E88" s="99"/>
      <c r="F88" s="99"/>
      <c r="G88" s="99"/>
      <c r="H88" s="99"/>
      <c r="I88" s="177"/>
      <c r="K88" s="10"/>
      <c r="N88" s="10"/>
    </row>
    <row r="89" spans="1:14" ht="12.75" customHeight="1">
      <c r="A89" s="8"/>
      <c r="B89" s="222"/>
      <c r="C89" s="99"/>
      <c r="D89" s="99"/>
      <c r="E89" s="99"/>
      <c r="F89" s="99"/>
      <c r="G89" s="99"/>
      <c r="H89" s="99"/>
      <c r="I89" s="177"/>
      <c r="K89" s="10"/>
      <c r="N89" s="10"/>
    </row>
    <row r="90" spans="1:14" ht="12.75" customHeight="1">
      <c r="A90" s="8"/>
      <c r="B90" s="222"/>
      <c r="C90" s="99"/>
      <c r="D90" s="99"/>
      <c r="E90" s="99"/>
      <c r="F90" s="99"/>
      <c r="G90" s="99"/>
      <c r="H90" s="99"/>
      <c r="I90" s="177"/>
      <c r="K90" s="10"/>
      <c r="N90" s="10"/>
    </row>
    <row r="91" spans="1:14" ht="12.75" customHeight="1">
      <c r="A91" s="8"/>
      <c r="B91" s="222"/>
      <c r="C91" s="99"/>
      <c r="D91" s="99"/>
      <c r="E91" s="99"/>
      <c r="F91" s="99"/>
      <c r="G91" s="99"/>
      <c r="H91" s="99"/>
      <c r="I91" s="177"/>
      <c r="K91" s="10"/>
      <c r="N91" s="10"/>
    </row>
    <row r="92" spans="1:14" ht="13.5" customHeight="1" thickBot="1">
      <c r="A92" s="8"/>
      <c r="B92" s="223"/>
      <c r="C92" s="109"/>
      <c r="D92" s="109"/>
      <c r="E92" s="109"/>
      <c r="F92" s="109"/>
      <c r="G92" s="109"/>
      <c r="H92" s="109"/>
      <c r="I92" s="178"/>
      <c r="K92" s="10"/>
      <c r="N92" s="10"/>
    </row>
    <row r="93" spans="1:14" ht="12.75">
      <c r="A93" s="8"/>
      <c r="I93" s="3"/>
      <c r="K93" s="10"/>
      <c r="N93" s="10"/>
    </row>
    <row r="94" spans="1:14" ht="12.75" thickBot="1">
      <c r="A94" s="8"/>
      <c r="I94" s="3"/>
      <c r="K94" s="10"/>
      <c r="N94" s="10"/>
    </row>
    <row r="95" spans="2:14" ht="18" thickBot="1">
      <c r="B95" s="224" t="s">
        <v>84</v>
      </c>
      <c r="C95" s="225"/>
      <c r="D95" s="225"/>
      <c r="E95" s="225"/>
      <c r="F95" s="225"/>
      <c r="G95" s="225"/>
      <c r="H95" s="225"/>
      <c r="I95" s="226"/>
      <c r="K95" s="10"/>
      <c r="N95" s="10"/>
    </row>
    <row r="96" spans="2:9" ht="14.25" thickBot="1">
      <c r="B96" s="180" t="s">
        <v>85</v>
      </c>
      <c r="C96" s="208" t="s">
        <v>1</v>
      </c>
      <c r="D96" s="209"/>
      <c r="E96" s="23" t="s">
        <v>86</v>
      </c>
      <c r="F96" s="27"/>
      <c r="G96" s="27"/>
      <c r="H96" s="179" t="s">
        <v>5</v>
      </c>
      <c r="I96" s="19" t="s">
        <v>13</v>
      </c>
    </row>
    <row r="97" spans="2:10" ht="28.5" thickBot="1">
      <c r="B97" s="33" t="s">
        <v>105</v>
      </c>
      <c r="C97" s="181" t="s">
        <v>87</v>
      </c>
      <c r="D97" s="182" t="s">
        <v>88</v>
      </c>
      <c r="E97" s="24" t="s">
        <v>2</v>
      </c>
      <c r="F97" s="31" t="s">
        <v>11</v>
      </c>
      <c r="G97" s="31" t="s">
        <v>10</v>
      </c>
      <c r="H97" s="20" t="s">
        <v>3</v>
      </c>
      <c r="I97" s="1" t="s">
        <v>6</v>
      </c>
      <c r="J97" s="7"/>
    </row>
    <row r="98" spans="2:10" ht="14.25" thickBot="1">
      <c r="B98" s="35" t="s">
        <v>90</v>
      </c>
      <c r="C98" s="26">
        <v>14</v>
      </c>
      <c r="D98" s="28">
        <f>F98/1000</f>
        <v>0</v>
      </c>
      <c r="E98" s="43">
        <f>D98*C98*$C$21/1000</f>
        <v>0</v>
      </c>
      <c r="F98" s="30">
        <f>G98/11.16</f>
        <v>0</v>
      </c>
      <c r="G98" s="30">
        <f>($C$29+$D$30)*24*31</f>
        <v>0</v>
      </c>
      <c r="H98" s="21">
        <f>($C$44+$D$44)*24*366/12</f>
        <v>0</v>
      </c>
      <c r="I98" s="22">
        <f>H98/1000</f>
        <v>0</v>
      </c>
      <c r="J98" s="9"/>
    </row>
    <row r="99" spans="2:9" ht="13.5">
      <c r="B99" s="36" t="s">
        <v>91</v>
      </c>
      <c r="C99" s="26">
        <v>14</v>
      </c>
      <c r="D99" s="28">
        <f aca="true" t="shared" si="4" ref="D99:D109">F99/1000</f>
        <v>0</v>
      </c>
      <c r="E99" s="44">
        <f aca="true" t="shared" si="5" ref="E99:E109">D99*C99*$C$21/1000</f>
        <v>0</v>
      </c>
      <c r="F99" s="30">
        <f aca="true" t="shared" si="6" ref="F99:F109">G99/11.16</f>
        <v>0</v>
      </c>
      <c r="G99" s="30">
        <f>($C$29+$D$30)*24*30</f>
        <v>0</v>
      </c>
      <c r="I99" s="3"/>
    </row>
    <row r="100" spans="1:14" ht="13.5">
      <c r="A100" s="7"/>
      <c r="B100" s="36" t="s">
        <v>92</v>
      </c>
      <c r="C100" s="26">
        <v>14</v>
      </c>
      <c r="D100" s="28">
        <f t="shared" si="4"/>
        <v>0</v>
      </c>
      <c r="E100" s="44">
        <f t="shared" si="5"/>
        <v>0</v>
      </c>
      <c r="F100" s="30">
        <f t="shared" si="6"/>
        <v>0</v>
      </c>
      <c r="G100" s="30">
        <f aca="true" t="shared" si="7" ref="G100:G108">($C$29+$D$30)*24*31</f>
        <v>0</v>
      </c>
      <c r="I100" s="3"/>
      <c r="K100" s="7"/>
      <c r="L100" s="185"/>
      <c r="M100" s="185"/>
      <c r="N100" s="7"/>
    </row>
    <row r="101" spans="1:14" ht="13.5">
      <c r="A101" s="9"/>
      <c r="B101" s="36" t="s">
        <v>93</v>
      </c>
      <c r="C101" s="26">
        <v>14</v>
      </c>
      <c r="D101" s="28">
        <f t="shared" si="4"/>
        <v>0</v>
      </c>
      <c r="E101" s="44">
        <f t="shared" si="5"/>
        <v>0</v>
      </c>
      <c r="F101" s="30">
        <f t="shared" si="6"/>
        <v>0</v>
      </c>
      <c r="G101" s="30">
        <f t="shared" si="7"/>
        <v>0</v>
      </c>
      <c r="I101" s="3"/>
      <c r="J101" s="2"/>
      <c r="K101" s="9"/>
      <c r="L101" s="185"/>
      <c r="M101" s="185"/>
      <c r="N101" s="9"/>
    </row>
    <row r="102" spans="2:9" ht="13.5">
      <c r="B102" s="36" t="s">
        <v>94</v>
      </c>
      <c r="C102" s="26">
        <v>14</v>
      </c>
      <c r="D102" s="28">
        <f t="shared" si="4"/>
        <v>0</v>
      </c>
      <c r="E102" s="44">
        <f t="shared" si="5"/>
        <v>0</v>
      </c>
      <c r="F102" s="30">
        <f t="shared" si="6"/>
        <v>0</v>
      </c>
      <c r="G102" s="30">
        <f>($C$29+$D$30)*24*29</f>
        <v>0</v>
      </c>
      <c r="I102" s="3"/>
    </row>
    <row r="103" spans="2:9" ht="13.5">
      <c r="B103" s="36" t="s">
        <v>95</v>
      </c>
      <c r="C103" s="26">
        <v>14</v>
      </c>
      <c r="D103" s="28">
        <f t="shared" si="4"/>
        <v>0</v>
      </c>
      <c r="E103" s="44">
        <f t="shared" si="5"/>
        <v>0</v>
      </c>
      <c r="F103" s="30">
        <f t="shared" si="6"/>
        <v>0</v>
      </c>
      <c r="G103" s="30">
        <f t="shared" si="7"/>
        <v>0</v>
      </c>
      <c r="I103" s="3"/>
    </row>
    <row r="104" spans="1:14" ht="13.5">
      <c r="A104" s="2"/>
      <c r="B104" s="35" t="s">
        <v>96</v>
      </c>
      <c r="C104" s="26">
        <v>16.9</v>
      </c>
      <c r="D104" s="28">
        <f t="shared" si="4"/>
        <v>0</v>
      </c>
      <c r="E104" s="44">
        <f>D104*C104*$C$21/1000</f>
        <v>0</v>
      </c>
      <c r="F104" s="30">
        <f t="shared" si="6"/>
        <v>0</v>
      </c>
      <c r="G104" s="30">
        <f>($C$29+$D$30)*24*30</f>
        <v>0</v>
      </c>
      <c r="I104" s="3"/>
      <c r="K104" s="2"/>
      <c r="L104" s="185"/>
      <c r="M104" s="185"/>
      <c r="N104" s="2"/>
    </row>
    <row r="105" spans="2:9" ht="13.5">
      <c r="B105" s="35" t="s">
        <v>97</v>
      </c>
      <c r="C105" s="26">
        <v>16.9</v>
      </c>
      <c r="D105" s="28">
        <f t="shared" si="4"/>
        <v>0</v>
      </c>
      <c r="E105" s="44">
        <f t="shared" si="5"/>
        <v>0</v>
      </c>
      <c r="F105" s="30">
        <f t="shared" si="6"/>
        <v>0</v>
      </c>
      <c r="G105" s="30">
        <f t="shared" si="7"/>
        <v>0</v>
      </c>
      <c r="I105" s="3"/>
    </row>
    <row r="106" spans="2:9" ht="13.5">
      <c r="B106" s="37" t="s">
        <v>98</v>
      </c>
      <c r="C106" s="26">
        <v>16.9</v>
      </c>
      <c r="D106" s="28">
        <f t="shared" si="4"/>
        <v>0</v>
      </c>
      <c r="E106" s="44">
        <f t="shared" si="5"/>
        <v>0</v>
      </c>
      <c r="F106" s="30">
        <f t="shared" si="6"/>
        <v>0</v>
      </c>
      <c r="G106" s="30">
        <f>($C$29+$D$30)*24*30</f>
        <v>0</v>
      </c>
      <c r="I106" s="3"/>
    </row>
    <row r="107" spans="2:9" ht="13.5">
      <c r="B107" s="34" t="s">
        <v>99</v>
      </c>
      <c r="C107" s="32">
        <v>16.9</v>
      </c>
      <c r="D107" s="28">
        <f t="shared" si="4"/>
        <v>0</v>
      </c>
      <c r="E107" s="44">
        <f t="shared" si="5"/>
        <v>0</v>
      </c>
      <c r="F107" s="30">
        <f t="shared" si="6"/>
        <v>0</v>
      </c>
      <c r="G107" s="30">
        <f t="shared" si="7"/>
        <v>0</v>
      </c>
      <c r="I107" s="18"/>
    </row>
    <row r="108" spans="2:9" ht="13.5">
      <c r="B108" s="35" t="s">
        <v>100</v>
      </c>
      <c r="C108" s="32">
        <v>16.9</v>
      </c>
      <c r="D108" s="28">
        <f t="shared" si="4"/>
        <v>0</v>
      </c>
      <c r="E108" s="44">
        <f t="shared" si="5"/>
        <v>0</v>
      </c>
      <c r="F108" s="30">
        <f t="shared" si="6"/>
        <v>0</v>
      </c>
      <c r="G108" s="30">
        <f t="shared" si="7"/>
        <v>0</v>
      </c>
      <c r="I108" s="3"/>
    </row>
    <row r="109" spans="2:9" ht="14.25" thickBot="1">
      <c r="B109" s="35" t="s">
        <v>101</v>
      </c>
      <c r="C109" s="32">
        <v>16.9</v>
      </c>
      <c r="D109" s="28">
        <f t="shared" si="4"/>
        <v>0</v>
      </c>
      <c r="E109" s="45">
        <f t="shared" si="5"/>
        <v>0</v>
      </c>
      <c r="F109" s="30">
        <f t="shared" si="6"/>
        <v>0</v>
      </c>
      <c r="G109" s="30">
        <f>($C$29+$D$30)*24*30</f>
        <v>0</v>
      </c>
      <c r="I109" s="3"/>
    </row>
    <row r="110" spans="2:10" ht="14.25" thickBot="1">
      <c r="B110" s="39" t="s">
        <v>89</v>
      </c>
      <c r="C110" s="40"/>
      <c r="D110" s="41">
        <f>SUM(D98:D109)</f>
        <v>0</v>
      </c>
      <c r="E110" s="46">
        <f>SUM(E98:E109)</f>
        <v>0</v>
      </c>
      <c r="F110" s="42">
        <f>SUM(F98:F109)</f>
        <v>0</v>
      </c>
      <c r="G110" s="42">
        <f>SUM(G98:G109)</f>
        <v>0</v>
      </c>
      <c r="I110" s="3"/>
      <c r="J110" s="8"/>
    </row>
    <row r="111" ht="12">
      <c r="J111" s="10"/>
    </row>
    <row r="112" ht="12.75" thickBot="1"/>
    <row r="113" spans="2:9" ht="18" thickBot="1">
      <c r="B113" s="224" t="s">
        <v>115</v>
      </c>
      <c r="C113" s="225"/>
      <c r="D113" s="225"/>
      <c r="E113" s="225"/>
      <c r="F113" s="225"/>
      <c r="G113" s="225"/>
      <c r="H113" s="225"/>
      <c r="I113" s="226"/>
    </row>
    <row r="114" spans="2:9" ht="12">
      <c r="B114" s="265" t="s">
        <v>116</v>
      </c>
      <c r="C114" s="266"/>
      <c r="D114" s="266"/>
      <c r="E114" s="267"/>
      <c r="F114" s="265" t="s">
        <v>117</v>
      </c>
      <c r="G114" s="274"/>
      <c r="H114" s="274"/>
      <c r="I114" s="275"/>
    </row>
    <row r="115" spans="2:9" ht="12">
      <c r="B115" s="268"/>
      <c r="C115" s="269"/>
      <c r="D115" s="269"/>
      <c r="E115" s="270"/>
      <c r="F115" s="276"/>
      <c r="G115" s="277"/>
      <c r="H115" s="277"/>
      <c r="I115" s="278"/>
    </row>
    <row r="116" spans="2:10" ht="12.75">
      <c r="B116" s="268"/>
      <c r="C116" s="269"/>
      <c r="D116" s="269"/>
      <c r="E116" s="270"/>
      <c r="F116" s="276"/>
      <c r="G116" s="277"/>
      <c r="H116" s="277"/>
      <c r="I116" s="278"/>
      <c r="J116" s="7"/>
    </row>
    <row r="117" spans="2:10" ht="12.75">
      <c r="B117" s="268"/>
      <c r="C117" s="269"/>
      <c r="D117" s="269"/>
      <c r="E117" s="270"/>
      <c r="F117" s="276"/>
      <c r="G117" s="277"/>
      <c r="H117" s="277"/>
      <c r="I117" s="278"/>
      <c r="J117" s="9"/>
    </row>
    <row r="118" spans="2:9" ht="12">
      <c r="B118" s="268"/>
      <c r="C118" s="269"/>
      <c r="D118" s="269"/>
      <c r="E118" s="270"/>
      <c r="F118" s="276"/>
      <c r="G118" s="277"/>
      <c r="H118" s="277"/>
      <c r="I118" s="278"/>
    </row>
    <row r="119" spans="2:9" ht="12.75" thickBot="1">
      <c r="B119" s="271"/>
      <c r="C119" s="272"/>
      <c r="D119" s="272"/>
      <c r="E119" s="273"/>
      <c r="F119" s="279"/>
      <c r="G119" s="280"/>
      <c r="H119" s="280"/>
      <c r="I119" s="281"/>
    </row>
    <row r="120" ht="12.75">
      <c r="J120" s="2"/>
    </row>
  </sheetData>
  <sheetProtection password="B748" sheet="1" selectLockedCells="1"/>
  <mergeCells count="39">
    <mergeCell ref="B113:I113"/>
    <mergeCell ref="B114:E119"/>
    <mergeCell ref="F114:I119"/>
    <mergeCell ref="B5:J5"/>
    <mergeCell ref="B8:C8"/>
    <mergeCell ref="B11:C11"/>
    <mergeCell ref="E11:F11"/>
    <mergeCell ref="H11:J11"/>
    <mergeCell ref="H12:I13"/>
    <mergeCell ref="J12:J13"/>
    <mergeCell ref="H14:I15"/>
    <mergeCell ref="J14:J15"/>
    <mergeCell ref="E15:E16"/>
    <mergeCell ref="F15:F16"/>
    <mergeCell ref="H16:I19"/>
    <mergeCell ref="J16:J19"/>
    <mergeCell ref="E17:E18"/>
    <mergeCell ref="F17:F18"/>
    <mergeCell ref="E19:E23"/>
    <mergeCell ref="F19:F23"/>
    <mergeCell ref="H20:I20"/>
    <mergeCell ref="H21:I21"/>
    <mergeCell ref="H22:I22"/>
    <mergeCell ref="H23:I23"/>
    <mergeCell ref="C25:D25"/>
    <mergeCell ref="G25:H25"/>
    <mergeCell ref="C26:C27"/>
    <mergeCell ref="D26:D27"/>
    <mergeCell ref="E26:F26"/>
    <mergeCell ref="G26:G27"/>
    <mergeCell ref="H26:H27"/>
    <mergeCell ref="I26:I27"/>
    <mergeCell ref="C96:D96"/>
    <mergeCell ref="B47:I47"/>
    <mergeCell ref="B48:I48"/>
    <mergeCell ref="B70:I70"/>
    <mergeCell ref="C75:I75"/>
    <mergeCell ref="B78:B92"/>
    <mergeCell ref="B95:I95"/>
  </mergeCells>
  <conditionalFormatting sqref="F15:F16">
    <cfRule type="cellIs" priority="2" dxfId="0" operator="lessThan" stopIfTrue="1">
      <formula>35000000</formula>
    </cfRule>
  </conditionalFormatting>
  <conditionalFormatting sqref="F19:F23">
    <cfRule type="cellIs" priority="1" dxfId="0" operator="greaterThan" stopIfTrue="1">
      <formula>$F$17</formula>
    </cfRule>
  </conditionalFormatting>
  <hyperlinks>
    <hyperlink ref="J22" r:id="rId1" display="on our website."/>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5:M127"/>
  <sheetViews>
    <sheetView zoomScale="60" zoomScaleNormal="60" zoomScalePageLayoutView="0" workbookViewId="0" topLeftCell="A13">
      <selection activeCell="C29" sqref="C29"/>
    </sheetView>
  </sheetViews>
  <sheetFormatPr defaultColWidth="9.140625" defaultRowHeight="12.75"/>
  <cols>
    <col min="1" max="1" width="18.00390625" style="0" customWidth="1"/>
    <col min="2" max="2" width="66.8515625" style="0" customWidth="1"/>
    <col min="3" max="3" width="20.7109375" style="0" customWidth="1"/>
    <col min="4" max="4" width="21.8515625" style="0" customWidth="1"/>
    <col min="5" max="5" width="46.8515625" style="0" customWidth="1"/>
    <col min="6" max="6" width="31.8515625" style="0" customWidth="1"/>
    <col min="7" max="7" width="25.7109375" style="0" customWidth="1"/>
    <col min="8" max="8" width="27.28125" style="0" bestFit="1" customWidth="1"/>
    <col min="9" max="9" width="35.421875" style="0" customWidth="1"/>
    <col min="10" max="10" width="61.140625" style="0" customWidth="1"/>
    <col min="12" max="12" width="9.140625" style="107" customWidth="1"/>
    <col min="13" max="13" width="9.140625" style="184" customWidth="1"/>
    <col min="14" max="14" width="9.140625" style="107" customWidth="1"/>
  </cols>
  <sheetData>
    <row r="4" ht="12.75" thickBot="1"/>
    <row r="5" spans="2:10" ht="23.25" thickBot="1">
      <c r="B5" s="227" t="s">
        <v>108</v>
      </c>
      <c r="C5" s="228"/>
      <c r="D5" s="228"/>
      <c r="E5" s="228"/>
      <c r="F5" s="228"/>
      <c r="G5" s="228"/>
      <c r="H5" s="228"/>
      <c r="I5" s="228"/>
      <c r="J5" s="229"/>
    </row>
    <row r="6" spans="2:10" ht="22.5">
      <c r="B6" s="167"/>
      <c r="C6" s="167"/>
      <c r="D6" s="167"/>
      <c r="E6" s="167"/>
      <c r="F6" s="167"/>
      <c r="G6" s="167"/>
      <c r="H6" s="167"/>
      <c r="I6" s="167"/>
      <c r="J6" s="167"/>
    </row>
    <row r="7" ht="12.75" thickBot="1"/>
    <row r="8" spans="2:13" ht="18.75" thickBot="1">
      <c r="B8" s="206" t="s">
        <v>14</v>
      </c>
      <c r="C8" s="207"/>
      <c r="D8" s="194"/>
      <c r="M8" s="202" t="b">
        <v>0</v>
      </c>
    </row>
    <row r="9" ht="12">
      <c r="M9" s="202">
        <v>1.27</v>
      </c>
    </row>
    <row r="10" ht="12.75" thickBot="1"/>
    <row r="11" spans="2:10" ht="18" thickBot="1">
      <c r="B11" s="256" t="s">
        <v>15</v>
      </c>
      <c r="C11" s="257"/>
      <c r="D11" s="54"/>
      <c r="E11" s="230" t="s">
        <v>102</v>
      </c>
      <c r="F11" s="231"/>
      <c r="H11" s="238" t="s">
        <v>103</v>
      </c>
      <c r="I11" s="239"/>
      <c r="J11" s="240"/>
    </row>
    <row r="12" spans="2:10" ht="13.5">
      <c r="B12" s="115"/>
      <c r="C12" s="23"/>
      <c r="E12" s="110"/>
      <c r="F12" s="111"/>
      <c r="H12" s="284" t="s">
        <v>17</v>
      </c>
      <c r="I12" s="285"/>
      <c r="J12" s="282" t="s">
        <v>118</v>
      </c>
    </row>
    <row r="13" spans="2:10" ht="57.75" customHeight="1">
      <c r="B13" s="116" t="s">
        <v>16</v>
      </c>
      <c r="C13" s="117">
        <v>1332.49</v>
      </c>
      <c r="E13" s="112" t="s">
        <v>19</v>
      </c>
      <c r="F13" s="113">
        <f>35000000</f>
        <v>35000000</v>
      </c>
      <c r="H13" s="284"/>
      <c r="I13" s="285"/>
      <c r="J13" s="282"/>
    </row>
    <row r="14" spans="2:10" ht="30.75">
      <c r="B14" s="116" t="s">
        <v>18</v>
      </c>
      <c r="C14" s="117">
        <v>1332.49</v>
      </c>
      <c r="E14" s="112" t="s">
        <v>21</v>
      </c>
      <c r="F14" s="183">
        <v>0.5</v>
      </c>
      <c r="H14" s="286" t="s">
        <v>126</v>
      </c>
      <c r="I14" s="287"/>
      <c r="J14" s="283" t="s">
        <v>125</v>
      </c>
    </row>
    <row r="15" spans="2:10" ht="13.5">
      <c r="B15" s="116" t="s">
        <v>20</v>
      </c>
      <c r="C15" s="117">
        <v>133.25</v>
      </c>
      <c r="E15" s="232" t="s">
        <v>25</v>
      </c>
      <c r="F15" s="254">
        <v>35000000</v>
      </c>
      <c r="H15" s="286"/>
      <c r="I15" s="287"/>
      <c r="J15" s="283"/>
    </row>
    <row r="16" spans="2:10" ht="13.5">
      <c r="B16" s="116" t="s">
        <v>24</v>
      </c>
      <c r="C16" s="117">
        <v>1263.18</v>
      </c>
      <c r="E16" s="232"/>
      <c r="F16" s="255"/>
      <c r="H16" s="286" t="s">
        <v>27</v>
      </c>
      <c r="I16" s="287"/>
      <c r="J16" s="283" t="s">
        <v>119</v>
      </c>
    </row>
    <row r="17" spans="2:10" ht="13.5">
      <c r="B17" s="116" t="s">
        <v>26</v>
      </c>
      <c r="C17" s="117">
        <v>1263.18</v>
      </c>
      <c r="E17" s="232" t="s">
        <v>29</v>
      </c>
      <c r="F17" s="233">
        <f>F15/F14</f>
        <v>70000000</v>
      </c>
      <c r="H17" s="286"/>
      <c r="I17" s="287"/>
      <c r="J17" s="283"/>
    </row>
    <row r="18" spans="2:10" ht="13.5">
      <c r="B18" s="116" t="s">
        <v>28</v>
      </c>
      <c r="C18" s="117">
        <v>1263.18</v>
      </c>
      <c r="E18" s="232"/>
      <c r="F18" s="233"/>
      <c r="H18" s="286"/>
      <c r="I18" s="287"/>
      <c r="J18" s="283"/>
    </row>
    <row r="19" spans="2:10" ht="13.5">
      <c r="B19" s="116" t="s">
        <v>30</v>
      </c>
      <c r="C19" s="117">
        <v>1263.18</v>
      </c>
      <c r="E19" s="234" t="s">
        <v>111</v>
      </c>
      <c r="F19" s="251">
        <f>G67*F14</f>
        <v>0</v>
      </c>
      <c r="H19" s="286"/>
      <c r="I19" s="287"/>
      <c r="J19" s="283"/>
    </row>
    <row r="20" spans="2:10" ht="13.5">
      <c r="B20" s="116" t="s">
        <v>31</v>
      </c>
      <c r="C20" s="118">
        <v>49.11</v>
      </c>
      <c r="E20" s="235"/>
      <c r="F20" s="252"/>
      <c r="H20" s="259" t="s">
        <v>33</v>
      </c>
      <c r="I20" s="260"/>
      <c r="J20" s="122" t="s">
        <v>34</v>
      </c>
    </row>
    <row r="21" spans="2:10" ht="13.5">
      <c r="B21" s="116" t="s">
        <v>32</v>
      </c>
      <c r="C21" s="117">
        <v>10204.11</v>
      </c>
      <c r="E21" s="236"/>
      <c r="F21" s="252"/>
      <c r="H21" s="261" t="s">
        <v>35</v>
      </c>
      <c r="I21" s="262"/>
      <c r="J21" s="204" t="s">
        <v>36</v>
      </c>
    </row>
    <row r="22" spans="1:11" ht="14.25" thickBot="1">
      <c r="A22" s="8"/>
      <c r="B22" s="116"/>
      <c r="C22" s="119"/>
      <c r="E22" s="236"/>
      <c r="F22" s="252"/>
      <c r="H22" s="263" t="s">
        <v>38</v>
      </c>
      <c r="I22" s="264"/>
      <c r="J22" s="205" t="s">
        <v>121</v>
      </c>
      <c r="K22" s="8"/>
    </row>
    <row r="23" spans="1:11" ht="14.25" thickBot="1">
      <c r="A23" s="8"/>
      <c r="B23" s="120" t="s">
        <v>37</v>
      </c>
      <c r="C23" s="121">
        <v>0.725</v>
      </c>
      <c r="E23" s="237"/>
      <c r="F23" s="253"/>
      <c r="H23" s="258"/>
      <c r="I23" s="258"/>
      <c r="J23" s="10"/>
      <c r="K23" s="8"/>
    </row>
    <row r="24" spans="1:11" ht="12.75" thickBot="1">
      <c r="A24" s="4"/>
      <c r="B24" s="4"/>
      <c r="C24" s="4"/>
      <c r="D24" s="5"/>
      <c r="J24" s="11"/>
      <c r="K24" s="4"/>
    </row>
    <row r="25" spans="1:11" ht="26.25" customHeight="1" thickBot="1">
      <c r="A25" s="8"/>
      <c r="B25" s="8"/>
      <c r="C25" s="249" t="s">
        <v>39</v>
      </c>
      <c r="D25" s="250"/>
      <c r="E25" s="97"/>
      <c r="F25" s="96"/>
      <c r="G25" s="299" t="s">
        <v>40</v>
      </c>
      <c r="H25" s="212" t="s">
        <v>124</v>
      </c>
      <c r="I25" s="303" t="s">
        <v>129</v>
      </c>
      <c r="J25" s="11"/>
      <c r="K25" s="8"/>
    </row>
    <row r="26" spans="1:11" ht="15.75" customHeight="1" thickBot="1">
      <c r="A26" s="8"/>
      <c r="B26" s="8"/>
      <c r="C26" s="212" t="s">
        <v>122</v>
      </c>
      <c r="D26" s="212" t="s">
        <v>123</v>
      </c>
      <c r="E26" s="247" t="s">
        <v>4</v>
      </c>
      <c r="F26" s="248"/>
      <c r="G26" s="300"/>
      <c r="H26" s="302"/>
      <c r="I26" s="304"/>
      <c r="K26" s="10"/>
    </row>
    <row r="27" spans="1:11" ht="29.25" customHeight="1" thickBot="1">
      <c r="A27" s="8"/>
      <c r="B27" s="144"/>
      <c r="C27" s="213"/>
      <c r="D27" s="212"/>
      <c r="E27" s="79" t="s">
        <v>12</v>
      </c>
      <c r="F27" s="80" t="s">
        <v>0</v>
      </c>
      <c r="G27" s="301"/>
      <c r="H27" s="214"/>
      <c r="I27" s="305"/>
      <c r="K27" s="11"/>
    </row>
    <row r="28" spans="1:11" ht="18" thickBot="1">
      <c r="A28" s="8"/>
      <c r="B28" s="82" t="s">
        <v>7</v>
      </c>
      <c r="C28" s="65"/>
      <c r="D28" s="65"/>
      <c r="E28" s="71"/>
      <c r="F28" s="71"/>
      <c r="G28" s="65"/>
      <c r="H28" s="65"/>
      <c r="I28" s="81"/>
      <c r="J28" s="6"/>
      <c r="K28" s="11"/>
    </row>
    <row r="29" spans="1:9" ht="13.5">
      <c r="A29" s="8"/>
      <c r="B29" s="100" t="s">
        <v>41</v>
      </c>
      <c r="C29" s="187"/>
      <c r="D29" s="132"/>
      <c r="E29" s="68"/>
      <c r="F29" s="69"/>
      <c r="G29" s="29">
        <f>+C29*$C$16</f>
        <v>0</v>
      </c>
      <c r="H29" s="70">
        <f>G29*$F$14</f>
        <v>0</v>
      </c>
      <c r="I29" s="47">
        <f>G29/12</f>
        <v>0</v>
      </c>
    </row>
    <row r="30" spans="1:9" ht="13.5">
      <c r="A30" s="8"/>
      <c r="B30" s="100" t="s">
        <v>42</v>
      </c>
      <c r="C30" s="133"/>
      <c r="D30" s="188"/>
      <c r="E30" s="68"/>
      <c r="F30" s="69"/>
      <c r="G30" s="29">
        <f>+D30*$C$16</f>
        <v>0</v>
      </c>
      <c r="H30" s="70">
        <f aca="true" t="shared" si="0" ref="H30:H41">G30*$F$14</f>
        <v>0</v>
      </c>
      <c r="I30" s="47">
        <f aca="true" t="shared" si="1" ref="I30:I41">G30/12</f>
        <v>0</v>
      </c>
    </row>
    <row r="31" spans="1:9" ht="13.5">
      <c r="A31" s="8"/>
      <c r="B31" s="101" t="s">
        <v>43</v>
      </c>
      <c r="C31" s="189"/>
      <c r="D31" s="134"/>
      <c r="E31" s="49"/>
      <c r="F31" s="66"/>
      <c r="G31" s="29">
        <f>+C31*$C$16</f>
        <v>0</v>
      </c>
      <c r="H31" s="70">
        <f t="shared" si="0"/>
        <v>0</v>
      </c>
      <c r="I31" s="47">
        <f t="shared" si="1"/>
        <v>0</v>
      </c>
    </row>
    <row r="32" spans="1:9" ht="13.5">
      <c r="A32" s="8"/>
      <c r="B32" s="101" t="s">
        <v>44</v>
      </c>
      <c r="C32" s="135"/>
      <c r="D32" s="190"/>
      <c r="E32" s="49"/>
      <c r="F32" s="66"/>
      <c r="G32" s="29">
        <f>+D32*$C$16</f>
        <v>0</v>
      </c>
      <c r="H32" s="70">
        <f t="shared" si="0"/>
        <v>0</v>
      </c>
      <c r="I32" s="47">
        <f t="shared" si="1"/>
        <v>0</v>
      </c>
    </row>
    <row r="33" spans="1:9" ht="13.5">
      <c r="A33" s="8"/>
      <c r="B33" s="101" t="s">
        <v>45</v>
      </c>
      <c r="C33" s="189"/>
      <c r="D33" s="134"/>
      <c r="E33" s="49"/>
      <c r="F33" s="66"/>
      <c r="G33" s="29">
        <f>+C33*$C$18</f>
        <v>0</v>
      </c>
      <c r="H33" s="70">
        <f t="shared" si="0"/>
        <v>0</v>
      </c>
      <c r="I33" s="47">
        <f t="shared" si="1"/>
        <v>0</v>
      </c>
    </row>
    <row r="34" spans="1:11" ht="13.5">
      <c r="A34" s="107"/>
      <c r="B34" s="101" t="s">
        <v>46</v>
      </c>
      <c r="C34" s="135"/>
      <c r="D34" s="190"/>
      <c r="E34" s="49"/>
      <c r="F34" s="66"/>
      <c r="G34" s="29">
        <f>(+D34*$C$18)*(1-0.04268)</f>
        <v>0</v>
      </c>
      <c r="H34" s="70">
        <f t="shared" si="0"/>
        <v>0</v>
      </c>
      <c r="I34" s="47">
        <f t="shared" si="1"/>
        <v>0</v>
      </c>
      <c r="J34" s="107"/>
      <c r="K34" s="107"/>
    </row>
    <row r="35" spans="1:9" ht="13.5">
      <c r="A35" s="8"/>
      <c r="B35" s="101" t="s">
        <v>47</v>
      </c>
      <c r="C35" s="189"/>
      <c r="D35" s="134"/>
      <c r="E35" s="49"/>
      <c r="F35" s="66"/>
      <c r="G35" s="29">
        <f>+C35*$C$18</f>
        <v>0</v>
      </c>
      <c r="H35" s="70">
        <f t="shared" si="0"/>
        <v>0</v>
      </c>
      <c r="I35" s="47">
        <f t="shared" si="1"/>
        <v>0</v>
      </c>
    </row>
    <row r="36" spans="1:11" ht="13.5">
      <c r="A36" s="107"/>
      <c r="B36" s="101" t="s">
        <v>48</v>
      </c>
      <c r="C36" s="135"/>
      <c r="D36" s="190"/>
      <c r="E36" s="49"/>
      <c r="F36" s="67"/>
      <c r="G36" s="29">
        <f>(+D36*$C$16)</f>
        <v>0</v>
      </c>
      <c r="H36" s="70">
        <f t="shared" si="0"/>
        <v>0</v>
      </c>
      <c r="I36" s="47">
        <f t="shared" si="1"/>
        <v>0</v>
      </c>
      <c r="J36" s="107"/>
      <c r="K36" s="107"/>
    </row>
    <row r="37" spans="1:10" ht="13.5">
      <c r="A37" s="8"/>
      <c r="B37" s="101" t="s">
        <v>49</v>
      </c>
      <c r="C37" s="189"/>
      <c r="D37" s="134"/>
      <c r="E37" s="50"/>
      <c r="F37" s="84"/>
      <c r="G37" s="29">
        <f>+C37*$C$16</f>
        <v>0</v>
      </c>
      <c r="H37" s="70">
        <f t="shared" si="0"/>
        <v>0</v>
      </c>
      <c r="I37" s="47">
        <f t="shared" si="1"/>
        <v>0</v>
      </c>
      <c r="J37" s="4"/>
    </row>
    <row r="38" spans="1:10" ht="13.5">
      <c r="A38" s="8"/>
      <c r="B38" s="101" t="s">
        <v>50</v>
      </c>
      <c r="C38" s="135"/>
      <c r="D38" s="190"/>
      <c r="E38" s="50"/>
      <c r="F38" s="84"/>
      <c r="G38" s="29">
        <f>+D38*$C$16</f>
        <v>0</v>
      </c>
      <c r="H38" s="70">
        <f t="shared" si="0"/>
        <v>0</v>
      </c>
      <c r="I38" s="47">
        <f t="shared" si="1"/>
        <v>0</v>
      </c>
      <c r="J38" s="4"/>
    </row>
    <row r="39" spans="1:10" ht="13.5">
      <c r="A39" s="8"/>
      <c r="B39" s="102" t="s">
        <v>51</v>
      </c>
      <c r="C39" s="189"/>
      <c r="D39" s="134"/>
      <c r="E39" s="50"/>
      <c r="F39" s="84"/>
      <c r="G39" s="29">
        <f>+C39*$C$16</f>
        <v>0</v>
      </c>
      <c r="H39" s="70">
        <f t="shared" si="0"/>
        <v>0</v>
      </c>
      <c r="I39" s="47">
        <f t="shared" si="1"/>
        <v>0</v>
      </c>
      <c r="J39" s="4"/>
    </row>
    <row r="40" spans="1:10" ht="13.5">
      <c r="A40" s="8"/>
      <c r="B40" s="101" t="s">
        <v>52</v>
      </c>
      <c r="C40" s="136"/>
      <c r="D40" s="191"/>
      <c r="E40" s="50"/>
      <c r="F40" s="84"/>
      <c r="G40" s="29">
        <f>+D40*$C$16</f>
        <v>0</v>
      </c>
      <c r="H40" s="70">
        <f t="shared" si="0"/>
        <v>0</v>
      </c>
      <c r="I40" s="47">
        <f t="shared" si="1"/>
        <v>0</v>
      </c>
      <c r="J40" s="4"/>
    </row>
    <row r="41" spans="1:10" ht="13.5">
      <c r="A41" s="8"/>
      <c r="B41" s="101" t="s">
        <v>53</v>
      </c>
      <c r="C41" s="136"/>
      <c r="D41" s="191"/>
      <c r="E41" s="50"/>
      <c r="F41" s="84"/>
      <c r="G41" s="29">
        <f>+D41*$C$16</f>
        <v>0</v>
      </c>
      <c r="H41" s="70">
        <f t="shared" si="0"/>
        <v>0</v>
      </c>
      <c r="I41" s="47">
        <f t="shared" si="1"/>
        <v>0</v>
      </c>
      <c r="J41" s="4"/>
    </row>
    <row r="42" spans="1:9" ht="13.5">
      <c r="A42" s="8"/>
      <c r="B42" s="102" t="s">
        <v>54</v>
      </c>
      <c r="C42" s="192"/>
      <c r="D42" s="137"/>
      <c r="E42" s="50"/>
      <c r="F42" s="84"/>
      <c r="G42" s="89"/>
      <c r="H42" s="90"/>
      <c r="I42" s="91"/>
    </row>
    <row r="43" spans="1:9" ht="14.25" thickBot="1">
      <c r="A43" s="8"/>
      <c r="B43" s="102" t="s">
        <v>55</v>
      </c>
      <c r="C43" s="136"/>
      <c r="D43" s="193"/>
      <c r="E43" s="50"/>
      <c r="F43" s="84"/>
      <c r="G43" s="92"/>
      <c r="H43" s="78"/>
      <c r="I43" s="93"/>
    </row>
    <row r="44" spans="1:11" ht="14.25" thickBot="1">
      <c r="A44" s="8"/>
      <c r="B44" s="103" t="s">
        <v>56</v>
      </c>
      <c r="C44" s="126">
        <f>SUM(C29:C43)</f>
        <v>0</v>
      </c>
      <c r="D44" s="129">
        <f>SUM(D29:D43)</f>
        <v>0</v>
      </c>
      <c r="E44" s="51"/>
      <c r="F44" s="171"/>
      <c r="G44" s="124">
        <f>SUM(G29:G43)</f>
        <v>0</v>
      </c>
      <c r="H44" s="125">
        <f>SUM(H29:H43)</f>
        <v>0</v>
      </c>
      <c r="I44" s="126">
        <f>SUM(I29:I43)</f>
        <v>0</v>
      </c>
      <c r="K44" s="4"/>
    </row>
    <row r="45" spans="1:9" ht="14.25" thickBot="1">
      <c r="A45" s="8"/>
      <c r="B45" s="172" t="s">
        <v>57</v>
      </c>
      <c r="C45" s="203"/>
      <c r="D45" s="173"/>
      <c r="E45" s="174"/>
      <c r="F45" s="78"/>
      <c r="G45" s="175">
        <f>C45*C19</f>
        <v>0</v>
      </c>
      <c r="H45" s="123">
        <f>G45*$F$14</f>
        <v>0</v>
      </c>
      <c r="I45" s="127">
        <f>G45/12</f>
        <v>0</v>
      </c>
    </row>
    <row r="46" spans="1:9" ht="14.25" thickBot="1">
      <c r="A46" s="8"/>
      <c r="B46" s="74"/>
      <c r="C46" s="72"/>
      <c r="D46" s="72"/>
      <c r="E46" s="75"/>
      <c r="F46" s="76"/>
      <c r="G46" s="73"/>
      <c r="H46" s="73"/>
      <c r="I46" s="77"/>
    </row>
    <row r="47" spans="1:9" ht="18" thickBot="1">
      <c r="A47" s="8"/>
      <c r="B47" s="241" t="s">
        <v>8</v>
      </c>
      <c r="C47" s="242"/>
      <c r="D47" s="242"/>
      <c r="E47" s="242"/>
      <c r="F47" s="242"/>
      <c r="G47" s="242"/>
      <c r="H47" s="242"/>
      <c r="I47" s="243"/>
    </row>
    <row r="48" spans="1:9" ht="15.75" thickBot="1">
      <c r="A48" s="8"/>
      <c r="B48" s="244" t="s">
        <v>9</v>
      </c>
      <c r="C48" s="245"/>
      <c r="D48" s="245"/>
      <c r="E48" s="245"/>
      <c r="F48" s="245"/>
      <c r="G48" s="245"/>
      <c r="H48" s="245"/>
      <c r="I48" s="246"/>
    </row>
    <row r="49" spans="1:9" ht="13.5">
      <c r="A49" s="8"/>
      <c r="B49" s="104" t="s">
        <v>58</v>
      </c>
      <c r="C49" s="195"/>
      <c r="D49" s="138"/>
      <c r="E49" s="83"/>
      <c r="F49" s="85"/>
      <c r="G49" s="87">
        <f>C49*$C$13</f>
        <v>0</v>
      </c>
      <c r="H49" s="87">
        <f aca="true" t="shared" si="2" ref="H49:H60">G49*$F$14</f>
        <v>0</v>
      </c>
      <c r="I49" s="52">
        <f aca="true" t="shared" si="3" ref="I49:I60">G49/12</f>
        <v>0</v>
      </c>
    </row>
    <row r="50" spans="1:9" ht="13.5">
      <c r="A50" s="8"/>
      <c r="B50" s="100" t="s">
        <v>59</v>
      </c>
      <c r="C50" s="133"/>
      <c r="D50" s="196"/>
      <c r="E50" s="16"/>
      <c r="F50" s="86"/>
      <c r="G50" s="88">
        <f>D50*$C$13</f>
        <v>0</v>
      </c>
      <c r="H50" s="88">
        <f t="shared" si="2"/>
        <v>0</v>
      </c>
      <c r="I50" s="53">
        <f t="shared" si="3"/>
        <v>0</v>
      </c>
    </row>
    <row r="51" spans="1:9" ht="13.5">
      <c r="A51" s="8"/>
      <c r="B51" s="101" t="s">
        <v>60</v>
      </c>
      <c r="C51" s="187"/>
      <c r="D51" s="139"/>
      <c r="E51" s="16"/>
      <c r="F51" s="86"/>
      <c r="G51" s="88">
        <f>C51*$C$13</f>
        <v>0</v>
      </c>
      <c r="H51" s="88">
        <f t="shared" si="2"/>
        <v>0</v>
      </c>
      <c r="I51" s="53">
        <f t="shared" si="3"/>
        <v>0</v>
      </c>
    </row>
    <row r="52" spans="1:11" ht="13.5">
      <c r="A52" s="107"/>
      <c r="B52" s="100" t="s">
        <v>61</v>
      </c>
      <c r="C52" s="133"/>
      <c r="D52" s="196"/>
      <c r="E52" s="16"/>
      <c r="F52" s="86"/>
      <c r="G52" s="88">
        <f>(D52*$C$13)*(1-0.01315)</f>
        <v>0</v>
      </c>
      <c r="H52" s="88">
        <f t="shared" si="2"/>
        <v>0</v>
      </c>
      <c r="I52" s="53">
        <f t="shared" si="3"/>
        <v>0</v>
      </c>
      <c r="J52" s="107"/>
      <c r="K52" s="107"/>
    </row>
    <row r="53" spans="1:9" ht="13.5">
      <c r="A53" s="8"/>
      <c r="B53" s="101" t="s">
        <v>62</v>
      </c>
      <c r="C53" s="187"/>
      <c r="D53" s="139"/>
      <c r="E53" s="16"/>
      <c r="F53" s="86"/>
      <c r="G53" s="88">
        <f>C53*$C$13</f>
        <v>0</v>
      </c>
      <c r="H53" s="88">
        <f t="shared" si="2"/>
        <v>0</v>
      </c>
      <c r="I53" s="53">
        <f t="shared" si="3"/>
        <v>0</v>
      </c>
    </row>
    <row r="54" spans="1:9" ht="13.5">
      <c r="A54" s="8"/>
      <c r="B54" s="101" t="s">
        <v>63</v>
      </c>
      <c r="C54" s="133"/>
      <c r="D54" s="196"/>
      <c r="E54" s="13"/>
      <c r="F54" s="67"/>
      <c r="G54" s="88">
        <f>D54*$C$13</f>
        <v>0</v>
      </c>
      <c r="H54" s="88">
        <f t="shared" si="2"/>
        <v>0</v>
      </c>
      <c r="I54" s="53">
        <f t="shared" si="3"/>
        <v>0</v>
      </c>
    </row>
    <row r="55" spans="1:9" ht="13.5">
      <c r="A55" s="8"/>
      <c r="B55" s="101" t="s">
        <v>64</v>
      </c>
      <c r="C55" s="187"/>
      <c r="D55" s="139"/>
      <c r="E55" s="14"/>
      <c r="F55" s="84"/>
      <c r="G55" s="88">
        <f>C55*$C$13</f>
        <v>0</v>
      </c>
      <c r="H55" s="88">
        <f t="shared" si="2"/>
        <v>0</v>
      </c>
      <c r="I55" s="53">
        <f t="shared" si="3"/>
        <v>0</v>
      </c>
    </row>
    <row r="56" spans="1:9" ht="13.5">
      <c r="A56" s="8"/>
      <c r="B56" s="101" t="s">
        <v>65</v>
      </c>
      <c r="C56" s="135"/>
      <c r="D56" s="197"/>
      <c r="E56" s="14"/>
      <c r="F56" s="84"/>
      <c r="G56" s="88">
        <f>(D56*$C$13)*(1-0.07015)</f>
        <v>0</v>
      </c>
      <c r="H56" s="88">
        <f t="shared" si="2"/>
        <v>0</v>
      </c>
      <c r="I56" s="53">
        <f t="shared" si="3"/>
        <v>0</v>
      </c>
    </row>
    <row r="57" spans="1:9" ht="13.5">
      <c r="A57" s="8"/>
      <c r="B57" s="101" t="s">
        <v>66</v>
      </c>
      <c r="C57" s="187"/>
      <c r="D57" s="139"/>
      <c r="E57" s="14"/>
      <c r="F57" s="84"/>
      <c r="G57" s="88">
        <f>C57*$C$13</f>
        <v>0</v>
      </c>
      <c r="H57" s="88">
        <f t="shared" si="2"/>
        <v>0</v>
      </c>
      <c r="I57" s="53">
        <f t="shared" si="3"/>
        <v>0</v>
      </c>
    </row>
    <row r="58" spans="1:9" ht="13.5">
      <c r="A58" s="8"/>
      <c r="B58" s="101" t="s">
        <v>67</v>
      </c>
      <c r="C58" s="135"/>
      <c r="D58" s="197"/>
      <c r="E58" s="14"/>
      <c r="F58" s="84"/>
      <c r="G58" s="88">
        <f>D58*$C$13</f>
        <v>0</v>
      </c>
      <c r="H58" s="88">
        <f t="shared" si="2"/>
        <v>0</v>
      </c>
      <c r="I58" s="53">
        <f t="shared" si="3"/>
        <v>0</v>
      </c>
    </row>
    <row r="59" spans="1:9" ht="13.5">
      <c r="A59" s="8"/>
      <c r="B59" s="102" t="s">
        <v>68</v>
      </c>
      <c r="C59" s="189"/>
      <c r="D59" s="140"/>
      <c r="E59" s="14"/>
      <c r="F59" s="84"/>
      <c r="G59" s="88">
        <f>C59*$C$13</f>
        <v>0</v>
      </c>
      <c r="H59" s="88">
        <f t="shared" si="2"/>
        <v>0</v>
      </c>
      <c r="I59" s="53">
        <f t="shared" si="3"/>
        <v>0</v>
      </c>
    </row>
    <row r="60" spans="1:9" ht="14.25" thickBot="1">
      <c r="A60" s="8"/>
      <c r="B60" s="102" t="s">
        <v>69</v>
      </c>
      <c r="C60" s="168"/>
      <c r="D60" s="198"/>
      <c r="E60" s="14"/>
      <c r="F60" s="84"/>
      <c r="G60" s="169">
        <f>D60*$C$13</f>
        <v>0</v>
      </c>
      <c r="H60" s="169">
        <f t="shared" si="2"/>
        <v>0</v>
      </c>
      <c r="I60" s="170">
        <f t="shared" si="3"/>
        <v>0</v>
      </c>
    </row>
    <row r="61" spans="1:9" ht="14.25" thickBot="1">
      <c r="A61" s="8"/>
      <c r="B61" s="165" t="s">
        <v>70</v>
      </c>
      <c r="C61" s="126">
        <f>C49+C51+C53+C55+C57+C59</f>
        <v>0</v>
      </c>
      <c r="D61" s="129">
        <f>D50+D52+D54+D56+D58+D60</f>
        <v>0</v>
      </c>
      <c r="E61" s="15"/>
      <c r="F61" s="171"/>
      <c r="G61" s="124">
        <f>SUM(G49:G60)</f>
        <v>0</v>
      </c>
      <c r="H61" s="125">
        <f>SUM(H49:H60)</f>
        <v>0</v>
      </c>
      <c r="I61" s="126">
        <f>SUM(I49:I60)</f>
        <v>0</v>
      </c>
    </row>
    <row r="62" spans="1:9" ht="13.5">
      <c r="A62" s="8"/>
      <c r="B62" s="100" t="s">
        <v>71</v>
      </c>
      <c r="C62" s="199"/>
      <c r="D62" s="141"/>
      <c r="E62" s="59"/>
      <c r="F62" s="60"/>
      <c r="G62" s="30">
        <f>C62*$C$14</f>
        <v>0</v>
      </c>
      <c r="H62" s="55">
        <f>G62*$F$14</f>
        <v>0</v>
      </c>
      <c r="I62" s="48">
        <f>G62/12</f>
        <v>0</v>
      </c>
    </row>
    <row r="63" spans="1:10" ht="13.5">
      <c r="A63" s="8"/>
      <c r="B63" s="101" t="s">
        <v>72</v>
      </c>
      <c r="C63" s="142"/>
      <c r="D63" s="200"/>
      <c r="E63" s="61"/>
      <c r="F63" s="62"/>
      <c r="G63" s="30">
        <f>D63*$C$14</f>
        <v>0</v>
      </c>
      <c r="H63" s="56">
        <f>G63*$F$14</f>
        <v>0</v>
      </c>
      <c r="I63" s="48">
        <f>G63/12</f>
        <v>0</v>
      </c>
      <c r="J63" s="11"/>
    </row>
    <row r="64" spans="1:10" ht="13.5">
      <c r="A64" s="8"/>
      <c r="B64" s="102" t="s">
        <v>73</v>
      </c>
      <c r="C64" s="200"/>
      <c r="D64" s="58"/>
      <c r="E64" s="17"/>
      <c r="F64" s="12"/>
      <c r="G64" s="38">
        <f>C64*$C$15</f>
        <v>0</v>
      </c>
      <c r="H64" s="57">
        <f>G64*$F$14</f>
        <v>0</v>
      </c>
      <c r="I64" s="48">
        <f>G64/12</f>
        <v>0</v>
      </c>
      <c r="J64" s="11"/>
    </row>
    <row r="65" spans="1:10" ht="14.25" thickBot="1">
      <c r="A65" s="8"/>
      <c r="B65" s="102" t="s">
        <v>74</v>
      </c>
      <c r="C65" s="143"/>
      <c r="D65" s="201"/>
      <c r="E65" s="63"/>
      <c r="F65" s="64"/>
      <c r="G65" s="38">
        <f>D65*$C$15</f>
        <v>0</v>
      </c>
      <c r="H65" s="57">
        <f>G65*$F$14</f>
        <v>0</v>
      </c>
      <c r="I65" s="48">
        <f>G65/12</f>
        <v>0</v>
      </c>
      <c r="J65" s="11"/>
    </row>
    <row r="66" spans="1:11" ht="14.25" thickBot="1">
      <c r="A66" s="8"/>
      <c r="B66" s="103" t="s">
        <v>75</v>
      </c>
      <c r="C66" s="126">
        <f>C64+C62+C61</f>
        <v>0</v>
      </c>
      <c r="D66" s="131">
        <f>D65+D63+D61</f>
        <v>0</v>
      </c>
      <c r="E66" s="63"/>
      <c r="F66" s="64"/>
      <c r="G66" s="124">
        <f>SUM(G62:G65)</f>
        <v>0</v>
      </c>
      <c r="H66" s="125">
        <f>SUM(H62:H65)</f>
        <v>0</v>
      </c>
      <c r="I66" s="126">
        <f>SUM(I62:I65)</f>
        <v>0</v>
      </c>
      <c r="J66" s="11"/>
      <c r="K66" s="11"/>
    </row>
    <row r="67" spans="1:11" ht="14.25" thickBot="1">
      <c r="A67" s="8"/>
      <c r="B67" s="128" t="s">
        <v>76</v>
      </c>
      <c r="C67" s="130">
        <f>C44+C45+C66</f>
        <v>0</v>
      </c>
      <c r="D67" s="130">
        <f>D44+D45+D66</f>
        <v>0</v>
      </c>
      <c r="E67" s="63"/>
      <c r="F67" s="64"/>
      <c r="G67" s="124">
        <f>G44+G45+G61+G66</f>
        <v>0</v>
      </c>
      <c r="H67" s="124">
        <f>H44+H45+H61+H66</f>
        <v>0</v>
      </c>
      <c r="I67" s="124">
        <f>I44+I45+I61+I66</f>
        <v>0</v>
      </c>
      <c r="J67" s="11"/>
      <c r="K67" s="11"/>
    </row>
    <row r="68" spans="1:11" ht="12">
      <c r="A68" s="8"/>
      <c r="B68" s="8"/>
      <c r="C68" s="8"/>
      <c r="D68" s="8"/>
      <c r="E68" s="8"/>
      <c r="F68" s="8"/>
      <c r="G68" s="8"/>
      <c r="H68" s="8"/>
      <c r="I68" s="8"/>
      <c r="J68" s="11"/>
      <c r="K68" s="11"/>
    </row>
    <row r="69" spans="1:11" ht="12.75" thickBot="1">
      <c r="A69" s="8"/>
      <c r="B69" s="8"/>
      <c r="C69" s="8"/>
      <c r="D69" s="8"/>
      <c r="E69" s="8"/>
      <c r="F69" s="8"/>
      <c r="G69" s="8"/>
      <c r="H69" s="8"/>
      <c r="I69" s="8"/>
      <c r="J69" s="11"/>
      <c r="K69" s="11"/>
    </row>
    <row r="70" spans="1:11" ht="15.75" thickBot="1">
      <c r="A70" s="8"/>
      <c r="B70" s="215" t="s">
        <v>77</v>
      </c>
      <c r="C70" s="216"/>
      <c r="D70" s="216"/>
      <c r="E70" s="216"/>
      <c r="F70" s="216"/>
      <c r="G70" s="216"/>
      <c r="H70" s="216"/>
      <c r="I70" s="217"/>
      <c r="J70" s="11"/>
      <c r="K70" s="11"/>
    </row>
    <row r="71" spans="1:11" ht="28.5" thickBot="1">
      <c r="A71" s="8"/>
      <c r="B71" s="158"/>
      <c r="C71" s="159"/>
      <c r="D71" s="159"/>
      <c r="E71" s="160"/>
      <c r="F71" s="161"/>
      <c r="G71" s="162" t="s">
        <v>78</v>
      </c>
      <c r="H71" s="162" t="s">
        <v>79</v>
      </c>
      <c r="I71" s="163" t="s">
        <v>104</v>
      </c>
      <c r="J71" s="11"/>
      <c r="K71" s="11"/>
    </row>
    <row r="72" spans="1:11" ht="14.25" thickBot="1">
      <c r="A72" s="8"/>
      <c r="B72" s="165" t="s">
        <v>80</v>
      </c>
      <c r="C72" s="164"/>
      <c r="D72" s="153"/>
      <c r="E72" s="154"/>
      <c r="F72" s="155"/>
      <c r="G72" s="156">
        <f>G66+G61+G45+G44</f>
        <v>0</v>
      </c>
      <c r="H72" s="156">
        <f>H66+H61+H45+H44</f>
        <v>0</v>
      </c>
      <c r="I72" s="157">
        <f>(I66+I61+I45+I44)</f>
        <v>0</v>
      </c>
      <c r="K72" s="11"/>
    </row>
    <row r="73" spans="1:10" ht="13.5">
      <c r="A73" s="8"/>
      <c r="B73" s="105" t="s">
        <v>81</v>
      </c>
      <c r="C73" s="94"/>
      <c r="D73" s="83"/>
      <c r="E73" s="145">
        <f>($C$44+$D$44)*24*366/1000</f>
        <v>0</v>
      </c>
      <c r="F73" s="95"/>
      <c r="G73" s="147">
        <f>+E73*C20</f>
        <v>0</v>
      </c>
      <c r="H73" s="148">
        <f>I105*$C$20</f>
        <v>0</v>
      </c>
      <c r="I73" s="149">
        <f>(I105*$C$20*2*C23)</f>
        <v>0</v>
      </c>
      <c r="J73" s="10"/>
    </row>
    <row r="74" spans="1:9" ht="14.25" thickBot="1">
      <c r="A74" s="8"/>
      <c r="B74" s="106" t="s">
        <v>82</v>
      </c>
      <c r="C74" s="49"/>
      <c r="D74" s="13"/>
      <c r="E74" s="13"/>
      <c r="F74" s="146">
        <f>D117</f>
        <v>0</v>
      </c>
      <c r="G74" s="150">
        <f>E117</f>
        <v>0</v>
      </c>
      <c r="H74" s="151">
        <f>E117/12</f>
        <v>0</v>
      </c>
      <c r="I74" s="152">
        <f>(E117/12)*2*C23</f>
        <v>0</v>
      </c>
    </row>
    <row r="75" spans="1:11" ht="28.5" thickBot="1">
      <c r="A75" s="8"/>
      <c r="B75" s="166" t="s">
        <v>83</v>
      </c>
      <c r="C75" s="218">
        <f>IF(M8=TRUE,(I72+I73+I74)*M9,(I72+I73+I74))</f>
        <v>0</v>
      </c>
      <c r="D75" s="219"/>
      <c r="E75" s="219"/>
      <c r="F75" s="219"/>
      <c r="G75" s="219"/>
      <c r="H75" s="219"/>
      <c r="I75" s="220"/>
      <c r="J75" s="98"/>
      <c r="K75" s="8"/>
    </row>
    <row r="76" spans="1:11" ht="12">
      <c r="A76" s="8"/>
      <c r="I76" s="3"/>
      <c r="K76" s="10"/>
    </row>
    <row r="77" spans="1:11" ht="12.75" thickBot="1">
      <c r="A77" s="8"/>
      <c r="I77" s="3"/>
      <c r="K77" s="10"/>
    </row>
    <row r="78" spans="1:11" ht="15.75" thickBot="1">
      <c r="A78" s="8"/>
      <c r="B78" s="215" t="s">
        <v>109</v>
      </c>
      <c r="C78" s="216"/>
      <c r="D78" s="216"/>
      <c r="E78" s="216"/>
      <c r="F78" s="216"/>
      <c r="G78" s="216"/>
      <c r="H78" s="216"/>
      <c r="I78" s="217"/>
      <c r="K78" s="10"/>
    </row>
    <row r="79" spans="1:11" ht="28.5" thickBot="1">
      <c r="A79" s="8"/>
      <c r="B79" s="158"/>
      <c r="C79" s="315"/>
      <c r="D79" s="316"/>
      <c r="E79" s="316"/>
      <c r="F79" s="317"/>
      <c r="G79" s="162" t="s">
        <v>78</v>
      </c>
      <c r="H79" s="162" t="s">
        <v>112</v>
      </c>
      <c r="I79" s="163" t="s">
        <v>113</v>
      </c>
      <c r="K79" s="10"/>
    </row>
    <row r="80" spans="2:9" s="107" customFormat="1" ht="12">
      <c r="B80" s="290" t="s">
        <v>110</v>
      </c>
      <c r="C80" s="293"/>
      <c r="D80" s="294"/>
      <c r="E80" s="294"/>
      <c r="F80" s="294"/>
      <c r="G80" s="306">
        <f>G67</f>
        <v>0</v>
      </c>
      <c r="H80" s="309">
        <f>(G80/12)*5</f>
        <v>0</v>
      </c>
      <c r="I80" s="312">
        <f>IF(M8=TRUE,H80*1.27,H80)</f>
        <v>0</v>
      </c>
    </row>
    <row r="81" spans="1:11" ht="12">
      <c r="A81" s="8"/>
      <c r="B81" s="291"/>
      <c r="C81" s="295"/>
      <c r="D81" s="296"/>
      <c r="E81" s="296"/>
      <c r="F81" s="296"/>
      <c r="G81" s="307"/>
      <c r="H81" s="310"/>
      <c r="I81" s="313"/>
      <c r="K81" s="10"/>
    </row>
    <row r="82" spans="1:11" ht="12.75" thickBot="1">
      <c r="A82" s="8"/>
      <c r="B82" s="292"/>
      <c r="C82" s="297"/>
      <c r="D82" s="298"/>
      <c r="E82" s="298"/>
      <c r="F82" s="298"/>
      <c r="G82" s="308"/>
      <c r="H82" s="311"/>
      <c r="I82" s="314"/>
      <c r="K82" s="10"/>
    </row>
    <row r="83" spans="1:11" ht="12">
      <c r="A83" s="8"/>
      <c r="I83" s="3"/>
      <c r="K83" s="10"/>
    </row>
    <row r="84" spans="1:11" ht="12.75" thickBot="1">
      <c r="A84" s="8"/>
      <c r="I84" s="3"/>
      <c r="K84" s="10"/>
    </row>
    <row r="85" spans="1:11" ht="12.75" customHeight="1">
      <c r="A85" s="8"/>
      <c r="B85" s="221" t="s">
        <v>114</v>
      </c>
      <c r="C85" s="108"/>
      <c r="D85" s="108"/>
      <c r="E85" s="108"/>
      <c r="F85" s="108"/>
      <c r="G85" s="108"/>
      <c r="H85" s="108"/>
      <c r="I85" s="176"/>
      <c r="K85" s="10"/>
    </row>
    <row r="86" spans="1:11" ht="12.75" customHeight="1">
      <c r="A86" s="8"/>
      <c r="B86" s="222"/>
      <c r="C86" s="99"/>
      <c r="D86" s="99"/>
      <c r="E86" s="99"/>
      <c r="F86" s="99"/>
      <c r="G86" s="99"/>
      <c r="H86" s="99"/>
      <c r="I86" s="177"/>
      <c r="K86" s="10"/>
    </row>
    <row r="87" spans="1:11" ht="12.75" customHeight="1">
      <c r="A87" s="8"/>
      <c r="B87" s="222"/>
      <c r="C87" s="99"/>
      <c r="D87" s="99"/>
      <c r="E87" s="99"/>
      <c r="F87" s="99"/>
      <c r="G87" s="99"/>
      <c r="H87" s="99"/>
      <c r="I87" s="177"/>
      <c r="K87" s="10"/>
    </row>
    <row r="88" spans="1:11" ht="12.75" customHeight="1">
      <c r="A88" s="8"/>
      <c r="B88" s="222"/>
      <c r="C88" s="99"/>
      <c r="D88" s="99"/>
      <c r="E88" s="99"/>
      <c r="F88" s="99"/>
      <c r="G88" s="99"/>
      <c r="H88" s="99"/>
      <c r="I88" s="177"/>
      <c r="K88" s="10"/>
    </row>
    <row r="89" spans="1:11" ht="12.75" customHeight="1">
      <c r="A89" s="8"/>
      <c r="B89" s="222"/>
      <c r="C89" s="99"/>
      <c r="D89" s="99"/>
      <c r="E89" s="99"/>
      <c r="F89" s="99"/>
      <c r="G89" s="99"/>
      <c r="H89" s="99"/>
      <c r="I89" s="177"/>
      <c r="K89" s="10"/>
    </row>
    <row r="90" spans="1:11" ht="12.75" customHeight="1">
      <c r="A90" s="8"/>
      <c r="B90" s="222"/>
      <c r="C90" s="99"/>
      <c r="D90" s="99"/>
      <c r="E90" s="99"/>
      <c r="F90" s="99"/>
      <c r="G90" s="99"/>
      <c r="H90" s="99"/>
      <c r="I90" s="177"/>
      <c r="K90" s="10"/>
    </row>
    <row r="91" spans="1:11" ht="12.75" customHeight="1">
      <c r="A91" s="8"/>
      <c r="B91" s="222"/>
      <c r="C91" s="99"/>
      <c r="D91" s="99"/>
      <c r="E91" s="99"/>
      <c r="F91" s="99"/>
      <c r="G91" s="99"/>
      <c r="H91" s="99"/>
      <c r="I91" s="177"/>
      <c r="K91" s="10"/>
    </row>
    <row r="92" spans="1:11" ht="12.75" customHeight="1">
      <c r="A92" s="8"/>
      <c r="B92" s="222"/>
      <c r="C92" s="99"/>
      <c r="D92" s="99"/>
      <c r="E92" s="99"/>
      <c r="F92" s="99"/>
      <c r="G92" s="99"/>
      <c r="H92" s="99"/>
      <c r="I92" s="177"/>
      <c r="K92" s="10"/>
    </row>
    <row r="93" spans="1:11" ht="12.75" customHeight="1">
      <c r="A93" s="8"/>
      <c r="B93" s="222"/>
      <c r="C93" s="99"/>
      <c r="D93" s="99"/>
      <c r="E93" s="99"/>
      <c r="F93" s="99"/>
      <c r="G93" s="99"/>
      <c r="H93" s="99"/>
      <c r="I93" s="177"/>
      <c r="K93" s="10"/>
    </row>
    <row r="94" spans="1:11" ht="12.75" customHeight="1">
      <c r="A94" s="8"/>
      <c r="B94" s="222"/>
      <c r="C94" s="99"/>
      <c r="D94" s="99"/>
      <c r="E94" s="99"/>
      <c r="F94" s="99"/>
      <c r="G94" s="99"/>
      <c r="H94" s="99"/>
      <c r="I94" s="177"/>
      <c r="K94" s="10"/>
    </row>
    <row r="95" spans="1:11" ht="12.75" customHeight="1">
      <c r="A95" s="8"/>
      <c r="B95" s="222"/>
      <c r="C95" s="99"/>
      <c r="D95" s="99"/>
      <c r="E95" s="99"/>
      <c r="F95" s="99"/>
      <c r="G95" s="99"/>
      <c r="H95" s="99"/>
      <c r="I95" s="177"/>
      <c r="K95" s="10"/>
    </row>
    <row r="96" spans="1:11" ht="12.75" customHeight="1">
      <c r="A96" s="8"/>
      <c r="B96" s="222"/>
      <c r="C96" s="99"/>
      <c r="D96" s="99"/>
      <c r="E96" s="99"/>
      <c r="F96" s="99"/>
      <c r="G96" s="99"/>
      <c r="H96" s="99"/>
      <c r="I96" s="177"/>
      <c r="K96" s="10"/>
    </row>
    <row r="97" spans="1:11" ht="12.75" customHeight="1">
      <c r="A97" s="8"/>
      <c r="B97" s="222"/>
      <c r="C97" s="99"/>
      <c r="D97" s="99"/>
      <c r="E97" s="99"/>
      <c r="F97" s="99"/>
      <c r="G97" s="99"/>
      <c r="H97" s="99"/>
      <c r="I97" s="177"/>
      <c r="K97" s="10"/>
    </row>
    <row r="98" spans="1:11" ht="12.75" customHeight="1">
      <c r="A98" s="8"/>
      <c r="B98" s="222"/>
      <c r="C98" s="99"/>
      <c r="D98" s="99"/>
      <c r="E98" s="99"/>
      <c r="F98" s="99"/>
      <c r="G98" s="99"/>
      <c r="H98" s="99"/>
      <c r="I98" s="177"/>
      <c r="K98" s="10"/>
    </row>
    <row r="99" spans="1:11" ht="13.5" customHeight="1" thickBot="1">
      <c r="A99" s="8"/>
      <c r="B99" s="223"/>
      <c r="C99" s="109"/>
      <c r="D99" s="109"/>
      <c r="E99" s="109"/>
      <c r="F99" s="109"/>
      <c r="G99" s="109"/>
      <c r="H99" s="109"/>
      <c r="I99" s="178"/>
      <c r="K99" s="10"/>
    </row>
    <row r="100" spans="1:11" ht="12">
      <c r="A100" s="8"/>
      <c r="I100" s="3"/>
      <c r="K100" s="10"/>
    </row>
    <row r="101" spans="1:11" ht="12.75" thickBot="1">
      <c r="A101" s="8"/>
      <c r="I101" s="3"/>
      <c r="K101" s="10"/>
    </row>
    <row r="102" spans="2:11" ht="18" thickBot="1">
      <c r="B102" s="224" t="s">
        <v>84</v>
      </c>
      <c r="C102" s="225"/>
      <c r="D102" s="225"/>
      <c r="E102" s="225"/>
      <c r="F102" s="225"/>
      <c r="G102" s="225"/>
      <c r="H102" s="225"/>
      <c r="I102" s="226"/>
      <c r="K102" s="10"/>
    </row>
    <row r="103" spans="2:9" ht="14.25" thickBot="1">
      <c r="B103" s="180" t="s">
        <v>85</v>
      </c>
      <c r="C103" s="208" t="s">
        <v>1</v>
      </c>
      <c r="D103" s="209"/>
      <c r="E103" s="23" t="s">
        <v>86</v>
      </c>
      <c r="F103" s="27"/>
      <c r="G103" s="27"/>
      <c r="H103" s="179" t="s">
        <v>5</v>
      </c>
      <c r="I103" s="19" t="s">
        <v>13</v>
      </c>
    </row>
    <row r="104" spans="2:10" ht="28.5" thickBot="1">
      <c r="B104" s="33" t="s">
        <v>105</v>
      </c>
      <c r="C104" s="181" t="s">
        <v>87</v>
      </c>
      <c r="D104" s="182" t="s">
        <v>88</v>
      </c>
      <c r="E104" s="24" t="s">
        <v>2</v>
      </c>
      <c r="F104" s="31" t="s">
        <v>11</v>
      </c>
      <c r="G104" s="31" t="s">
        <v>10</v>
      </c>
      <c r="H104" s="20" t="s">
        <v>3</v>
      </c>
      <c r="I104" s="1" t="s">
        <v>6</v>
      </c>
      <c r="J104" s="7"/>
    </row>
    <row r="105" spans="2:10" ht="14.25" thickBot="1">
      <c r="B105" s="35" t="s">
        <v>90</v>
      </c>
      <c r="C105" s="26">
        <v>14</v>
      </c>
      <c r="D105" s="28">
        <f>F105/1000</f>
        <v>0</v>
      </c>
      <c r="E105" s="43">
        <f>D105*C105*$C$21/1000</f>
        <v>0</v>
      </c>
      <c r="F105" s="30">
        <f>G105/11.16</f>
        <v>0</v>
      </c>
      <c r="G105" s="30">
        <f>($C$29+$D$30)*24*31</f>
        <v>0</v>
      </c>
      <c r="H105" s="21">
        <f>($C$44+$D$44)*24*366/12</f>
        <v>0</v>
      </c>
      <c r="I105" s="22">
        <f>H105/1000</f>
        <v>0</v>
      </c>
      <c r="J105" s="9"/>
    </row>
    <row r="106" spans="2:9" ht="13.5">
      <c r="B106" s="36" t="s">
        <v>91</v>
      </c>
      <c r="C106" s="26">
        <v>14</v>
      </c>
      <c r="D106" s="28">
        <f aca="true" t="shared" si="4" ref="D106:D116">F106/1000</f>
        <v>0</v>
      </c>
      <c r="E106" s="44">
        <f aca="true" t="shared" si="5" ref="E106:E116">D106*C106*$C$21/1000</f>
        <v>0</v>
      </c>
      <c r="F106" s="30">
        <f aca="true" t="shared" si="6" ref="F106:F116">G106/11.16</f>
        <v>0</v>
      </c>
      <c r="G106" s="30">
        <f>($C$29+$D$30)*24*30</f>
        <v>0</v>
      </c>
      <c r="I106" s="3"/>
    </row>
    <row r="107" spans="1:13" ht="13.5">
      <c r="A107" s="7"/>
      <c r="B107" s="36" t="s">
        <v>92</v>
      </c>
      <c r="C107" s="26">
        <v>14</v>
      </c>
      <c r="D107" s="28">
        <f t="shared" si="4"/>
        <v>0</v>
      </c>
      <c r="E107" s="44">
        <f t="shared" si="5"/>
        <v>0</v>
      </c>
      <c r="F107" s="30">
        <f t="shared" si="6"/>
        <v>0</v>
      </c>
      <c r="G107" s="30">
        <f aca="true" t="shared" si="7" ref="G107:G115">($C$29+$D$30)*24*31</f>
        <v>0</v>
      </c>
      <c r="I107" s="3"/>
      <c r="K107" s="7"/>
      <c r="L107" s="2"/>
      <c r="M107" s="185"/>
    </row>
    <row r="108" spans="1:13" ht="13.5">
      <c r="A108" s="9"/>
      <c r="B108" s="36" t="s">
        <v>93</v>
      </c>
      <c r="C108" s="26">
        <v>14</v>
      </c>
      <c r="D108" s="28">
        <f t="shared" si="4"/>
        <v>0</v>
      </c>
      <c r="E108" s="44">
        <f t="shared" si="5"/>
        <v>0</v>
      </c>
      <c r="F108" s="30">
        <f t="shared" si="6"/>
        <v>0</v>
      </c>
      <c r="G108" s="30">
        <f t="shared" si="7"/>
        <v>0</v>
      </c>
      <c r="I108" s="3"/>
      <c r="J108" s="2"/>
      <c r="K108" s="9"/>
      <c r="L108" s="2"/>
      <c r="M108" s="185"/>
    </row>
    <row r="109" spans="2:9" ht="13.5">
      <c r="B109" s="36" t="s">
        <v>94</v>
      </c>
      <c r="C109" s="26">
        <v>14</v>
      </c>
      <c r="D109" s="28">
        <f t="shared" si="4"/>
        <v>0</v>
      </c>
      <c r="E109" s="44">
        <f t="shared" si="5"/>
        <v>0</v>
      </c>
      <c r="F109" s="30">
        <f t="shared" si="6"/>
        <v>0</v>
      </c>
      <c r="G109" s="30">
        <f>($C$29+$D$30)*24*29</f>
        <v>0</v>
      </c>
      <c r="I109" s="3"/>
    </row>
    <row r="110" spans="2:9" ht="13.5">
      <c r="B110" s="36" t="s">
        <v>95</v>
      </c>
      <c r="C110" s="26">
        <v>14</v>
      </c>
      <c r="D110" s="28">
        <f t="shared" si="4"/>
        <v>0</v>
      </c>
      <c r="E110" s="44">
        <f t="shared" si="5"/>
        <v>0</v>
      </c>
      <c r="F110" s="30">
        <f t="shared" si="6"/>
        <v>0</v>
      </c>
      <c r="G110" s="30">
        <f t="shared" si="7"/>
        <v>0</v>
      </c>
      <c r="I110" s="3"/>
    </row>
    <row r="111" spans="1:13" ht="13.5">
      <c r="A111" s="2"/>
      <c r="B111" s="35" t="s">
        <v>96</v>
      </c>
      <c r="C111" s="26">
        <v>16.9</v>
      </c>
      <c r="D111" s="28">
        <f t="shared" si="4"/>
        <v>0</v>
      </c>
      <c r="E111" s="44">
        <f>D111*C111*$C$21/1000</f>
        <v>0</v>
      </c>
      <c r="F111" s="30">
        <f t="shared" si="6"/>
        <v>0</v>
      </c>
      <c r="G111" s="30">
        <f>($C$29+$D$30)*24*30</f>
        <v>0</v>
      </c>
      <c r="I111" s="3"/>
      <c r="K111" s="2"/>
      <c r="L111" s="2"/>
      <c r="M111" s="185"/>
    </row>
    <row r="112" spans="2:9" ht="13.5">
      <c r="B112" s="35" t="s">
        <v>97</v>
      </c>
      <c r="C112" s="26">
        <v>16.9</v>
      </c>
      <c r="D112" s="28">
        <f t="shared" si="4"/>
        <v>0</v>
      </c>
      <c r="E112" s="44">
        <f t="shared" si="5"/>
        <v>0</v>
      </c>
      <c r="F112" s="30">
        <f t="shared" si="6"/>
        <v>0</v>
      </c>
      <c r="G112" s="30">
        <f t="shared" si="7"/>
        <v>0</v>
      </c>
      <c r="I112" s="3"/>
    </row>
    <row r="113" spans="2:9" ht="13.5">
      <c r="B113" s="37" t="s">
        <v>98</v>
      </c>
      <c r="C113" s="26">
        <v>16.9</v>
      </c>
      <c r="D113" s="28">
        <f t="shared" si="4"/>
        <v>0</v>
      </c>
      <c r="E113" s="44">
        <f t="shared" si="5"/>
        <v>0</v>
      </c>
      <c r="F113" s="30">
        <f t="shared" si="6"/>
        <v>0</v>
      </c>
      <c r="G113" s="30">
        <f>($C$29+$D$30)*24*30</f>
        <v>0</v>
      </c>
      <c r="I113" s="3"/>
    </row>
    <row r="114" spans="2:9" ht="13.5">
      <c r="B114" s="34" t="s">
        <v>99</v>
      </c>
      <c r="C114" s="32">
        <v>16.9</v>
      </c>
      <c r="D114" s="28">
        <f t="shared" si="4"/>
        <v>0</v>
      </c>
      <c r="E114" s="44">
        <f t="shared" si="5"/>
        <v>0</v>
      </c>
      <c r="F114" s="30">
        <f t="shared" si="6"/>
        <v>0</v>
      </c>
      <c r="G114" s="30">
        <f t="shared" si="7"/>
        <v>0</v>
      </c>
      <c r="I114" s="18"/>
    </row>
    <row r="115" spans="2:9" ht="13.5">
      <c r="B115" s="35" t="s">
        <v>100</v>
      </c>
      <c r="C115" s="32">
        <v>16.9</v>
      </c>
      <c r="D115" s="28">
        <f t="shared" si="4"/>
        <v>0</v>
      </c>
      <c r="E115" s="44">
        <f t="shared" si="5"/>
        <v>0</v>
      </c>
      <c r="F115" s="30">
        <f t="shared" si="6"/>
        <v>0</v>
      </c>
      <c r="G115" s="30">
        <f t="shared" si="7"/>
        <v>0</v>
      </c>
      <c r="I115" s="3"/>
    </row>
    <row r="116" spans="2:9" ht="14.25" thickBot="1">
      <c r="B116" s="35" t="s">
        <v>101</v>
      </c>
      <c r="C116" s="32">
        <v>16.9</v>
      </c>
      <c r="D116" s="28">
        <f t="shared" si="4"/>
        <v>0</v>
      </c>
      <c r="E116" s="45">
        <f t="shared" si="5"/>
        <v>0</v>
      </c>
      <c r="F116" s="30">
        <f t="shared" si="6"/>
        <v>0</v>
      </c>
      <c r="G116" s="30">
        <f>($C$29+$D$30)*24*30</f>
        <v>0</v>
      </c>
      <c r="I116" s="3"/>
    </row>
    <row r="117" spans="2:10" ht="14.25" thickBot="1">
      <c r="B117" s="39" t="s">
        <v>89</v>
      </c>
      <c r="C117" s="40"/>
      <c r="D117" s="41">
        <f>SUM(D105:D116)</f>
        <v>0</v>
      </c>
      <c r="E117" s="46">
        <f>SUM(E105:E116)</f>
        <v>0</v>
      </c>
      <c r="F117" s="42">
        <f>SUM(F105:F116)</f>
        <v>0</v>
      </c>
      <c r="G117" s="42">
        <f>SUM(G105:G116)</f>
        <v>0</v>
      </c>
      <c r="I117" s="3"/>
      <c r="J117" s="8"/>
    </row>
    <row r="118" ht="12">
      <c r="J118" s="10"/>
    </row>
    <row r="119" ht="12.75" thickBot="1"/>
    <row r="120" spans="2:9" ht="18" thickBot="1">
      <c r="B120" s="224" t="s">
        <v>115</v>
      </c>
      <c r="C120" s="225"/>
      <c r="D120" s="225"/>
      <c r="E120" s="225"/>
      <c r="F120" s="225"/>
      <c r="G120" s="225"/>
      <c r="H120" s="225"/>
      <c r="I120" s="226"/>
    </row>
    <row r="121" spans="2:9" ht="12">
      <c r="B121" s="265" t="s">
        <v>116</v>
      </c>
      <c r="C121" s="266"/>
      <c r="D121" s="266"/>
      <c r="E121" s="267"/>
      <c r="F121" s="265" t="s">
        <v>117</v>
      </c>
      <c r="G121" s="274"/>
      <c r="H121" s="274"/>
      <c r="I121" s="275"/>
    </row>
    <row r="122" spans="2:9" ht="12">
      <c r="B122" s="268"/>
      <c r="C122" s="269"/>
      <c r="D122" s="269"/>
      <c r="E122" s="270"/>
      <c r="F122" s="276"/>
      <c r="G122" s="277"/>
      <c r="H122" s="277"/>
      <c r="I122" s="278"/>
    </row>
    <row r="123" spans="2:10" ht="12.75">
      <c r="B123" s="268"/>
      <c r="C123" s="269"/>
      <c r="D123" s="269"/>
      <c r="E123" s="270"/>
      <c r="F123" s="276"/>
      <c r="G123" s="277"/>
      <c r="H123" s="277"/>
      <c r="I123" s="278"/>
      <c r="J123" s="7"/>
    </row>
    <row r="124" spans="2:10" ht="12.75">
      <c r="B124" s="268"/>
      <c r="C124" s="269"/>
      <c r="D124" s="269"/>
      <c r="E124" s="270"/>
      <c r="F124" s="276"/>
      <c r="G124" s="277"/>
      <c r="H124" s="277"/>
      <c r="I124" s="278"/>
      <c r="J124" s="9"/>
    </row>
    <row r="125" spans="2:9" ht="12">
      <c r="B125" s="268"/>
      <c r="C125" s="269"/>
      <c r="D125" s="269"/>
      <c r="E125" s="270"/>
      <c r="F125" s="276"/>
      <c r="G125" s="277"/>
      <c r="H125" s="277"/>
      <c r="I125" s="278"/>
    </row>
    <row r="126" spans="2:9" ht="12.75" thickBot="1">
      <c r="B126" s="271"/>
      <c r="C126" s="272"/>
      <c r="D126" s="272"/>
      <c r="E126" s="273"/>
      <c r="F126" s="279"/>
      <c r="G126" s="280"/>
      <c r="H126" s="280"/>
      <c r="I126" s="281"/>
    </row>
    <row r="127" ht="12.75">
      <c r="J127" s="2"/>
    </row>
  </sheetData>
  <sheetProtection password="B748" sheet="1" selectLockedCells="1"/>
  <mergeCells count="45">
    <mergeCell ref="B120:I120"/>
    <mergeCell ref="B121:E126"/>
    <mergeCell ref="F121:I126"/>
    <mergeCell ref="B5:J5"/>
    <mergeCell ref="B8:C8"/>
    <mergeCell ref="B11:C11"/>
    <mergeCell ref="E11:F11"/>
    <mergeCell ref="H11:J11"/>
    <mergeCell ref="H12:I13"/>
    <mergeCell ref="J12:J13"/>
    <mergeCell ref="H14:I15"/>
    <mergeCell ref="J14:J15"/>
    <mergeCell ref="E15:E16"/>
    <mergeCell ref="F15:F16"/>
    <mergeCell ref="H16:I19"/>
    <mergeCell ref="J16:J19"/>
    <mergeCell ref="E17:E18"/>
    <mergeCell ref="F17:F18"/>
    <mergeCell ref="E19:E23"/>
    <mergeCell ref="F19:F23"/>
    <mergeCell ref="C26:C27"/>
    <mergeCell ref="D26:D27"/>
    <mergeCell ref="E26:F26"/>
    <mergeCell ref="H20:I20"/>
    <mergeCell ref="H21:I21"/>
    <mergeCell ref="H22:I22"/>
    <mergeCell ref="H23:I23"/>
    <mergeCell ref="C25:D25"/>
    <mergeCell ref="B47:I47"/>
    <mergeCell ref="B48:I48"/>
    <mergeCell ref="B70:I70"/>
    <mergeCell ref="C75:I75"/>
    <mergeCell ref="B85:B99"/>
    <mergeCell ref="B102:I102"/>
    <mergeCell ref="C79:F79"/>
    <mergeCell ref="C103:D103"/>
    <mergeCell ref="B78:I78"/>
    <mergeCell ref="B80:B82"/>
    <mergeCell ref="C80:F82"/>
    <mergeCell ref="G25:G27"/>
    <mergeCell ref="H25:H27"/>
    <mergeCell ref="I25:I27"/>
    <mergeCell ref="G80:G82"/>
    <mergeCell ref="H80:H82"/>
    <mergeCell ref="I80:I82"/>
  </mergeCells>
  <conditionalFormatting sqref="F15:F16">
    <cfRule type="cellIs" priority="2" dxfId="0" operator="lessThan" stopIfTrue="1">
      <formula>35000000</formula>
    </cfRule>
  </conditionalFormatting>
  <conditionalFormatting sqref="F19:F23">
    <cfRule type="cellIs" priority="1" dxfId="0" operator="greaterThan" stopIfTrue="1">
      <formula>$F$17</formula>
    </cfRule>
  </conditionalFormatting>
  <hyperlinks>
    <hyperlink ref="J22" r:id="rId1" display="on our website."/>
  </hyperlinks>
  <printOptions/>
  <pageMargins left="0.7" right="0.7" top="0.75" bottom="0.75" header="0.3" footer="0.3"/>
  <pageSetup horizontalDpi="600" verticalDpi="600" orientation="portrait" paperSize="9" r:id="rId4"/>
  <ignoredErrors>
    <ignoredError sqref="G106 G109 G111 G113"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2023-06-08T09:07:45Z</dcterms:created>
  <dcterms:modified xsi:type="dcterms:W3CDTF">2024-06-03T08:23:52Z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il">
    <vt:lpwstr/>
  </property>
</Properties>
</file>