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124226"/>
  <xr:revisionPtr revIDLastSave="0" documentId="13_ncr:1_{FB8FFD60-AD83-4AC4-8D09-4E82711A5F59}" xr6:coauthVersionLast="47" xr6:coauthVersionMax="47" xr10:uidLastSave="{00000000-0000-0000-0000-000000000000}"/>
  <workbookProtection workbookAlgorithmName="SHA-512" workbookHashValue="TnEFIbAnVahTiS7OOqv+agbdIdW6zmVjQW3pvallGm8z+CD+oUV/kGNSAxAeRteYoypvVWbrBzPLYteuPUwgvw==" workbookSaltValue="8gO+HOZZjnr7Ukzzga0zXA==" workbookSpinCount="100000" lockStructure="1"/>
  <bookViews>
    <workbookView xWindow="28680" yWindow="-120" windowWidth="29040" windowHeight="15720" activeTab="2" xr2:uid="{00000000-000D-0000-FFFF-FFFF00000000}"/>
  </bookViews>
  <sheets>
    <sheet name="ALACSONY kockázat - LOW risk" sheetId="4" r:id="rId1"/>
    <sheet name="KÖZEPES kockázat - MEDIUM risk" sheetId="5" r:id="rId2"/>
    <sheet name="MAGAS kockázat - HIGH risk" sheetId="6" r:id="rId3"/>
    <sheet name="Munka1" sheetId="7" r:id="rId4"/>
    <sheet name="Munka2" sheetId="2" state="hidden" r:id="rId5"/>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37" i="5" l="1"/>
  <c r="G52" i="5"/>
  <c r="G37" i="4"/>
  <c r="G52" i="4"/>
  <c r="G37" i="6"/>
  <c r="G52" i="6"/>
  <c r="G48" i="6" l="1"/>
  <c r="G31" i="6"/>
  <c r="G48" i="5"/>
  <c r="G31" i="5"/>
  <c r="G48" i="4"/>
  <c r="G31" i="4"/>
  <c r="H52" i="4" l="1"/>
  <c r="G29" i="6" l="1"/>
  <c r="G27" i="6"/>
  <c r="G113" i="6"/>
  <c r="F113" i="6" s="1"/>
  <c r="D113" i="6" s="1"/>
  <c r="E113" i="6" s="1"/>
  <c r="G112" i="6"/>
  <c r="F112" i="6" s="1"/>
  <c r="D112" i="6" s="1"/>
  <c r="E112" i="6" s="1"/>
  <c r="G111" i="6"/>
  <c r="F111" i="6" s="1"/>
  <c r="D111" i="6" s="1"/>
  <c r="E111" i="6" s="1"/>
  <c r="G110" i="6"/>
  <c r="F110" i="6" s="1"/>
  <c r="D110" i="6" s="1"/>
  <c r="E110" i="6" s="1"/>
  <c r="G109" i="6"/>
  <c r="F109" i="6" s="1"/>
  <c r="D109" i="6" s="1"/>
  <c r="E109" i="6" s="1"/>
  <c r="G108" i="6"/>
  <c r="F108" i="6" s="1"/>
  <c r="D108" i="6" s="1"/>
  <c r="E108" i="6" s="1"/>
  <c r="G107" i="6"/>
  <c r="F107" i="6" s="1"/>
  <c r="D107" i="6" s="1"/>
  <c r="E107" i="6" s="1"/>
  <c r="G106" i="6"/>
  <c r="F106" i="6" s="1"/>
  <c r="D106" i="6" s="1"/>
  <c r="E106" i="6" s="1"/>
  <c r="G105" i="6"/>
  <c r="F105" i="6" s="1"/>
  <c r="D105" i="6" s="1"/>
  <c r="E105" i="6" s="1"/>
  <c r="G104" i="6"/>
  <c r="F104" i="6" s="1"/>
  <c r="D104" i="6" s="1"/>
  <c r="E104" i="6" s="1"/>
  <c r="G103" i="6"/>
  <c r="F103" i="6" s="1"/>
  <c r="D103" i="6" s="1"/>
  <c r="E103" i="6" s="1"/>
  <c r="G102" i="6"/>
  <c r="G106" i="5"/>
  <c r="F106" i="5" s="1"/>
  <c r="D106" i="5" s="1"/>
  <c r="E106" i="5" s="1"/>
  <c r="G105" i="5"/>
  <c r="F105" i="5" s="1"/>
  <c r="D105" i="5" s="1"/>
  <c r="E105" i="5" s="1"/>
  <c r="G104" i="5"/>
  <c r="F104" i="5" s="1"/>
  <c r="D104" i="5" s="1"/>
  <c r="E104" i="5" s="1"/>
  <c r="G103" i="5"/>
  <c r="F103" i="5" s="1"/>
  <c r="D103" i="5" s="1"/>
  <c r="E103" i="5" s="1"/>
  <c r="G102" i="5"/>
  <c r="F102" i="5" s="1"/>
  <c r="D102" i="5" s="1"/>
  <c r="E102" i="5" s="1"/>
  <c r="G101" i="5"/>
  <c r="F101" i="5" s="1"/>
  <c r="D101" i="5" s="1"/>
  <c r="E101" i="5" s="1"/>
  <c r="G100" i="5"/>
  <c r="F100" i="5" s="1"/>
  <c r="D100" i="5" s="1"/>
  <c r="E100" i="5" s="1"/>
  <c r="G99" i="5"/>
  <c r="F99" i="5" s="1"/>
  <c r="D99" i="5" s="1"/>
  <c r="E99" i="5" s="1"/>
  <c r="G98" i="5"/>
  <c r="F98" i="5" s="1"/>
  <c r="D98" i="5" s="1"/>
  <c r="E98" i="5" s="1"/>
  <c r="G97" i="5"/>
  <c r="F97" i="5" s="1"/>
  <c r="D97" i="5" s="1"/>
  <c r="E97" i="5" s="1"/>
  <c r="G96" i="5"/>
  <c r="F96" i="5" s="1"/>
  <c r="D96" i="5" s="1"/>
  <c r="E96" i="5" s="1"/>
  <c r="G95" i="5"/>
  <c r="F95" i="5" s="1"/>
  <c r="H103" i="4"/>
  <c r="I103" i="4" s="1"/>
  <c r="H102" i="4"/>
  <c r="I102" i="4" s="1"/>
  <c r="H101" i="4"/>
  <c r="I101" i="4" s="1"/>
  <c r="G100" i="4"/>
  <c r="G95" i="4"/>
  <c r="G99" i="4"/>
  <c r="F99" i="4" s="1"/>
  <c r="G114" i="6" l="1"/>
  <c r="F107" i="5"/>
  <c r="G107" i="5"/>
  <c r="F102" i="6"/>
  <c r="D95" i="5"/>
  <c r="G38" i="4"/>
  <c r="G36" i="4"/>
  <c r="G35" i="4"/>
  <c r="G34" i="4"/>
  <c r="G33" i="4"/>
  <c r="G32" i="4"/>
  <c r="G30" i="4"/>
  <c r="G29" i="4"/>
  <c r="G28" i="4"/>
  <c r="H28" i="4" s="1"/>
  <c r="G27" i="4"/>
  <c r="G26" i="4"/>
  <c r="G56" i="4"/>
  <c r="G55" i="4"/>
  <c r="G54" i="4"/>
  <c r="G53" i="4"/>
  <c r="G51" i="4"/>
  <c r="G50" i="4"/>
  <c r="G49" i="4"/>
  <c r="G47" i="4"/>
  <c r="G46" i="4"/>
  <c r="G45" i="4"/>
  <c r="G56" i="5"/>
  <c r="G55" i="5"/>
  <c r="G54" i="5"/>
  <c r="G53" i="5"/>
  <c r="G51" i="5"/>
  <c r="G50" i="5"/>
  <c r="G49" i="5"/>
  <c r="G47" i="5"/>
  <c r="G46" i="5"/>
  <c r="G45" i="5"/>
  <c r="G30" i="5"/>
  <c r="G32" i="6"/>
  <c r="H31" i="6"/>
  <c r="G30" i="6"/>
  <c r="H30" i="6" s="1"/>
  <c r="F114" i="6" l="1"/>
  <c r="D102" i="6"/>
  <c r="E95" i="5"/>
  <c r="E107" i="5" s="1"/>
  <c r="H70" i="5" s="1"/>
  <c r="J70" i="5" s="1"/>
  <c r="D107" i="5"/>
  <c r="G32" i="5"/>
  <c r="H32" i="5" s="1"/>
  <c r="G61" i="6"/>
  <c r="H61" i="6" s="1"/>
  <c r="G60" i="6"/>
  <c r="H60" i="6" s="1"/>
  <c r="G59" i="6"/>
  <c r="H59" i="6" s="1"/>
  <c r="G58" i="6"/>
  <c r="D57" i="6"/>
  <c r="D62" i="6" s="1"/>
  <c r="C57" i="6"/>
  <c r="C62" i="6" s="1"/>
  <c r="C63" i="6" s="1"/>
  <c r="G56" i="6"/>
  <c r="H56" i="6" s="1"/>
  <c r="G55" i="6"/>
  <c r="H55" i="6" s="1"/>
  <c r="G54" i="6"/>
  <c r="H54" i="6" s="1"/>
  <c r="G53" i="6"/>
  <c r="H53" i="6" s="1"/>
  <c r="H52" i="6"/>
  <c r="G51" i="6"/>
  <c r="H51" i="6" s="1"/>
  <c r="G50" i="6"/>
  <c r="H50" i="6" s="1"/>
  <c r="G49" i="6"/>
  <c r="H49" i="6" s="1"/>
  <c r="H48" i="6"/>
  <c r="G47" i="6"/>
  <c r="H47" i="6" s="1"/>
  <c r="G46" i="6"/>
  <c r="H46" i="6" s="1"/>
  <c r="G45" i="6"/>
  <c r="H45" i="6" s="1"/>
  <c r="G42" i="6"/>
  <c r="H42" i="6" s="1"/>
  <c r="D41" i="6"/>
  <c r="C41" i="6"/>
  <c r="G38" i="6"/>
  <c r="H38" i="6" s="1"/>
  <c r="H37" i="6"/>
  <c r="G36" i="6"/>
  <c r="H36" i="6" s="1"/>
  <c r="G35" i="6"/>
  <c r="H35" i="6" s="1"/>
  <c r="G34" i="6"/>
  <c r="H34" i="6" s="1"/>
  <c r="G33" i="6"/>
  <c r="H33" i="6" s="1"/>
  <c r="H32" i="6"/>
  <c r="H29" i="6"/>
  <c r="G28" i="6"/>
  <c r="H28" i="6" s="1"/>
  <c r="H27" i="6"/>
  <c r="G26" i="6"/>
  <c r="F14" i="6"/>
  <c r="G61" i="5"/>
  <c r="H61" i="5" s="1"/>
  <c r="G60" i="5"/>
  <c r="H60" i="5" s="1"/>
  <c r="G59" i="5"/>
  <c r="H59" i="5" s="1"/>
  <c r="G58" i="5"/>
  <c r="D57" i="5"/>
  <c r="D62" i="5" s="1"/>
  <c r="C57" i="5"/>
  <c r="C62" i="5" s="1"/>
  <c r="H56" i="5"/>
  <c r="H55" i="5"/>
  <c r="H54" i="5"/>
  <c r="H53" i="5"/>
  <c r="H52" i="5"/>
  <c r="H51" i="5"/>
  <c r="H50" i="5"/>
  <c r="H49" i="5"/>
  <c r="H48" i="5"/>
  <c r="H47" i="5"/>
  <c r="H46" i="5"/>
  <c r="H45" i="5"/>
  <c r="G42" i="5"/>
  <c r="H42" i="5" s="1"/>
  <c r="D41" i="5"/>
  <c r="C41" i="5"/>
  <c r="G38" i="5"/>
  <c r="H38" i="5" s="1"/>
  <c r="H37" i="5"/>
  <c r="G36" i="5"/>
  <c r="H36" i="5" s="1"/>
  <c r="G35" i="5"/>
  <c r="H35" i="5" s="1"/>
  <c r="G34" i="5"/>
  <c r="H34" i="5" s="1"/>
  <c r="G33" i="5"/>
  <c r="H33" i="5" s="1"/>
  <c r="H31" i="5"/>
  <c r="H30" i="5"/>
  <c r="G29" i="5"/>
  <c r="H29" i="5" s="1"/>
  <c r="G28" i="5"/>
  <c r="H28" i="5" s="1"/>
  <c r="G27" i="5"/>
  <c r="H27" i="5" s="1"/>
  <c r="G26" i="5"/>
  <c r="F14" i="5"/>
  <c r="H104" i="6" l="1"/>
  <c r="I104" i="6" s="1"/>
  <c r="H100" i="5"/>
  <c r="I100" i="5" s="1"/>
  <c r="H99" i="5"/>
  <c r="I99" i="5" s="1"/>
  <c r="H98" i="5"/>
  <c r="I98" i="5" s="1"/>
  <c r="G62" i="5"/>
  <c r="I59" i="5"/>
  <c r="J59" i="5"/>
  <c r="I60" i="5"/>
  <c r="J60" i="5"/>
  <c r="J61" i="5"/>
  <c r="I61" i="5"/>
  <c r="I59" i="6"/>
  <c r="J59" i="6"/>
  <c r="I60" i="6"/>
  <c r="J60" i="6"/>
  <c r="J61" i="6"/>
  <c r="I61" i="6"/>
  <c r="H101" i="5"/>
  <c r="I101" i="5" s="1"/>
  <c r="H103" i="5"/>
  <c r="I103" i="5" s="1"/>
  <c r="H102" i="5"/>
  <c r="I102" i="5" s="1"/>
  <c r="J47" i="5"/>
  <c r="I47" i="5"/>
  <c r="J48" i="5"/>
  <c r="I48" i="5"/>
  <c r="J56" i="5"/>
  <c r="I56" i="5"/>
  <c r="I28" i="5"/>
  <c r="J28" i="5"/>
  <c r="I38" i="5"/>
  <c r="J38" i="5"/>
  <c r="I37" i="5"/>
  <c r="J37" i="5"/>
  <c r="J50" i="5"/>
  <c r="I50" i="5"/>
  <c r="J32" i="5"/>
  <c r="I32" i="5"/>
  <c r="J36" i="5"/>
  <c r="I36" i="5"/>
  <c r="J31" i="5"/>
  <c r="I31" i="5"/>
  <c r="J51" i="5"/>
  <c r="I51" i="5"/>
  <c r="I27" i="5"/>
  <c r="J27" i="5"/>
  <c r="J29" i="5"/>
  <c r="I29" i="5"/>
  <c r="I52" i="5"/>
  <c r="J52" i="5"/>
  <c r="J55" i="5"/>
  <c r="I55" i="5"/>
  <c r="J34" i="5"/>
  <c r="I34" i="5"/>
  <c r="J45" i="5"/>
  <c r="I45" i="5"/>
  <c r="I53" i="5"/>
  <c r="J53" i="5"/>
  <c r="J35" i="5"/>
  <c r="I35" i="5"/>
  <c r="J46" i="5"/>
  <c r="I46" i="5"/>
  <c r="I54" i="5"/>
  <c r="J54" i="5"/>
  <c r="J34" i="6"/>
  <c r="I34" i="6"/>
  <c r="I52" i="6"/>
  <c r="J52" i="6"/>
  <c r="J45" i="6"/>
  <c r="I45" i="6"/>
  <c r="J53" i="6"/>
  <c r="I53" i="6"/>
  <c r="J46" i="6"/>
  <c r="I46" i="6"/>
  <c r="J54" i="6"/>
  <c r="I54" i="6"/>
  <c r="J36" i="6"/>
  <c r="I36" i="6"/>
  <c r="J55" i="6"/>
  <c r="I55" i="6"/>
  <c r="J35" i="6"/>
  <c r="I35" i="6"/>
  <c r="I37" i="6"/>
  <c r="J37" i="6"/>
  <c r="J48" i="6"/>
  <c r="I48" i="6"/>
  <c r="J56" i="6"/>
  <c r="I56" i="6"/>
  <c r="J27" i="6"/>
  <c r="I27" i="6"/>
  <c r="J38" i="6"/>
  <c r="I38" i="6"/>
  <c r="J49" i="6"/>
  <c r="I49" i="6"/>
  <c r="J29" i="6"/>
  <c r="I29" i="6"/>
  <c r="I50" i="6"/>
  <c r="J50" i="6"/>
  <c r="J28" i="6"/>
  <c r="I28" i="6"/>
  <c r="J32" i="6"/>
  <c r="I32" i="6"/>
  <c r="I51" i="6"/>
  <c r="J51" i="6"/>
  <c r="J33" i="5"/>
  <c r="I33" i="5"/>
  <c r="I31" i="6"/>
  <c r="J31" i="6"/>
  <c r="I42" i="6"/>
  <c r="J42" i="6"/>
  <c r="J30" i="6"/>
  <c r="I30" i="6"/>
  <c r="J33" i="6"/>
  <c r="I33" i="6"/>
  <c r="H97" i="5"/>
  <c r="I97" i="5" s="1"/>
  <c r="H95" i="5"/>
  <c r="I95" i="5" s="1"/>
  <c r="H96" i="5"/>
  <c r="I96" i="5" s="1"/>
  <c r="I30" i="5"/>
  <c r="J30" i="5"/>
  <c r="J47" i="6"/>
  <c r="I47" i="6"/>
  <c r="J49" i="5"/>
  <c r="I49" i="5"/>
  <c r="I42" i="5"/>
  <c r="J42" i="5"/>
  <c r="H102" i="6"/>
  <c r="I102" i="6" s="1"/>
  <c r="H103" i="6"/>
  <c r="I103" i="6" s="1"/>
  <c r="H113" i="6"/>
  <c r="I113" i="6" s="1"/>
  <c r="H111" i="6"/>
  <c r="I111" i="6" s="1"/>
  <c r="H112" i="6"/>
  <c r="I112" i="6" s="1"/>
  <c r="H105" i="6"/>
  <c r="I105" i="6" s="1"/>
  <c r="H107" i="6"/>
  <c r="I107" i="6" s="1"/>
  <c r="H106" i="6"/>
  <c r="I106" i="6" s="1"/>
  <c r="C63" i="5"/>
  <c r="H104" i="5"/>
  <c r="H106" i="5"/>
  <c r="I106" i="5" s="1"/>
  <c r="H105" i="5"/>
  <c r="I105" i="5" s="1"/>
  <c r="H109" i="6"/>
  <c r="I109" i="6" s="1"/>
  <c r="H108" i="6"/>
  <c r="H110" i="6"/>
  <c r="I110" i="6" s="1"/>
  <c r="E102" i="6"/>
  <c r="E114" i="6" s="1"/>
  <c r="D114" i="6"/>
  <c r="G57" i="5"/>
  <c r="G41" i="5"/>
  <c r="G57" i="6"/>
  <c r="G62" i="6"/>
  <c r="H58" i="6"/>
  <c r="G41" i="6"/>
  <c r="H57" i="6"/>
  <c r="H26" i="6"/>
  <c r="D63" i="6"/>
  <c r="H57" i="5"/>
  <c r="H26" i="5"/>
  <c r="D63" i="5"/>
  <c r="H58" i="5"/>
  <c r="I58" i="5" l="1"/>
  <c r="J58" i="5"/>
  <c r="I58" i="6"/>
  <c r="I62" i="6" s="1"/>
  <c r="J58" i="6"/>
  <c r="J62" i="6" s="1"/>
  <c r="J26" i="6"/>
  <c r="I26" i="6"/>
  <c r="J26" i="5"/>
  <c r="I26" i="5"/>
  <c r="H70" i="6"/>
  <c r="J70" i="6" s="1"/>
  <c r="G70" i="6"/>
  <c r="I104" i="5"/>
  <c r="I107" i="5" s="1"/>
  <c r="H107" i="5"/>
  <c r="G68" i="6"/>
  <c r="I108" i="6"/>
  <c r="I114" i="6" s="1"/>
  <c r="H114" i="6"/>
  <c r="G63" i="5"/>
  <c r="G68" i="5"/>
  <c r="H62" i="6"/>
  <c r="G63" i="6"/>
  <c r="F70" i="6"/>
  <c r="H41" i="6"/>
  <c r="J57" i="6"/>
  <c r="I57" i="6"/>
  <c r="H62" i="5"/>
  <c r="H41" i="5"/>
  <c r="F70" i="5"/>
  <c r="G70" i="5"/>
  <c r="J57" i="5"/>
  <c r="I57" i="5"/>
  <c r="H63" i="5" l="1"/>
  <c r="H68" i="6"/>
  <c r="I68" i="6" s="1"/>
  <c r="H63" i="6"/>
  <c r="G76" i="6" s="1"/>
  <c r="H76" i="6" s="1"/>
  <c r="I76" i="6" s="1"/>
  <c r="H69" i="5"/>
  <c r="I69" i="5" s="1"/>
  <c r="J69" i="5" s="1"/>
  <c r="E69" i="5"/>
  <c r="H69" i="6"/>
  <c r="I69" i="6" s="1"/>
  <c r="J69" i="6" s="1"/>
  <c r="E69" i="6"/>
  <c r="I41" i="6"/>
  <c r="I63" i="6" s="1"/>
  <c r="J41" i="6"/>
  <c r="J68" i="6" s="1"/>
  <c r="J41" i="5"/>
  <c r="I41" i="5"/>
  <c r="H68" i="5"/>
  <c r="J62" i="5"/>
  <c r="I62" i="5"/>
  <c r="I63" i="5" l="1"/>
  <c r="J63" i="5"/>
  <c r="J63" i="6"/>
  <c r="I68" i="5"/>
  <c r="J68" i="5"/>
  <c r="F16" i="6" l="1"/>
  <c r="C71" i="6"/>
  <c r="C71" i="5"/>
  <c r="F16" i="5"/>
  <c r="G96" i="4" l="1"/>
  <c r="F96" i="4" s="1"/>
  <c r="G97" i="4"/>
  <c r="F97" i="4" s="1"/>
  <c r="F95" i="4"/>
  <c r="D57" i="4"/>
  <c r="D62" i="4" s="1"/>
  <c r="D63" i="4" s="1"/>
  <c r="C57" i="4"/>
  <c r="C62" i="4" s="1"/>
  <c r="C63" i="4" s="1"/>
  <c r="H48" i="4"/>
  <c r="H32" i="4"/>
  <c r="H30" i="4"/>
  <c r="H38" i="4"/>
  <c r="F14" i="4"/>
  <c r="G106" i="4"/>
  <c r="F106" i="4" s="1"/>
  <c r="G105" i="4"/>
  <c r="F105" i="4" s="1"/>
  <c r="G104" i="4"/>
  <c r="F104" i="4" s="1"/>
  <c r="G103" i="4"/>
  <c r="F103" i="4" s="1"/>
  <c r="G102" i="4"/>
  <c r="F102" i="4" s="1"/>
  <c r="G101" i="4"/>
  <c r="F101" i="4" s="1"/>
  <c r="F100" i="4"/>
  <c r="D99" i="4"/>
  <c r="E99" i="4" s="1"/>
  <c r="G98" i="4"/>
  <c r="F98" i="4" s="1"/>
  <c r="G61" i="4"/>
  <c r="H61" i="4" s="1"/>
  <c r="G60" i="4"/>
  <c r="H60" i="4" s="1"/>
  <c r="G59" i="4"/>
  <c r="H59" i="4" s="1"/>
  <c r="G58" i="4"/>
  <c r="H58" i="4" s="1"/>
  <c r="H56" i="4"/>
  <c r="H55" i="4"/>
  <c r="H54" i="4"/>
  <c r="H53" i="4"/>
  <c r="H51" i="4"/>
  <c r="H50" i="4"/>
  <c r="H49" i="4"/>
  <c r="H47" i="4"/>
  <c r="H46" i="4"/>
  <c r="H45" i="4"/>
  <c r="G42" i="4"/>
  <c r="H42" i="4" s="1"/>
  <c r="D41" i="4"/>
  <c r="C41" i="4"/>
  <c r="H37" i="4"/>
  <c r="H36" i="4"/>
  <c r="H35" i="4"/>
  <c r="H34" i="4"/>
  <c r="H33" i="4"/>
  <c r="H31" i="4"/>
  <c r="H29" i="4"/>
  <c r="H27" i="4"/>
  <c r="H26" i="4"/>
  <c r="J61" i="4" l="1"/>
  <c r="I61" i="4"/>
  <c r="J60" i="4"/>
  <c r="I60" i="4"/>
  <c r="H100" i="4"/>
  <c r="I100" i="4" s="1"/>
  <c r="H98" i="4"/>
  <c r="I98" i="4" s="1"/>
  <c r="H99" i="4"/>
  <c r="I99" i="4" s="1"/>
  <c r="I58" i="4"/>
  <c r="J58" i="4"/>
  <c r="I42" i="4"/>
  <c r="J42" i="4"/>
  <c r="H106" i="4"/>
  <c r="I106" i="4" s="1"/>
  <c r="H105" i="4"/>
  <c r="I105" i="4" s="1"/>
  <c r="H104" i="4"/>
  <c r="I104" i="4" s="1"/>
  <c r="I27" i="4"/>
  <c r="J27" i="4"/>
  <c r="J38" i="4"/>
  <c r="I38" i="4"/>
  <c r="J51" i="4"/>
  <c r="I51" i="4"/>
  <c r="I29" i="4"/>
  <c r="J29" i="4"/>
  <c r="J52" i="4"/>
  <c r="I52" i="4"/>
  <c r="J32" i="4"/>
  <c r="I32" i="4"/>
  <c r="J50" i="4"/>
  <c r="I50" i="4"/>
  <c r="J31" i="4"/>
  <c r="I31" i="4"/>
  <c r="I53" i="4"/>
  <c r="J53" i="4"/>
  <c r="J48" i="4"/>
  <c r="I48" i="4"/>
  <c r="I54" i="4"/>
  <c r="J54" i="4"/>
  <c r="I46" i="4"/>
  <c r="J46" i="4"/>
  <c r="I55" i="4"/>
  <c r="J55" i="4"/>
  <c r="I33" i="4"/>
  <c r="J33" i="4"/>
  <c r="I34" i="4"/>
  <c r="J34" i="4"/>
  <c r="I56" i="4"/>
  <c r="J56" i="4"/>
  <c r="I45" i="4"/>
  <c r="J45" i="4"/>
  <c r="I35" i="4"/>
  <c r="J35" i="4"/>
  <c r="I47" i="4"/>
  <c r="J47" i="4"/>
  <c r="J26" i="4"/>
  <c r="I26" i="4"/>
  <c r="I36" i="4"/>
  <c r="J36" i="4"/>
  <c r="I49" i="4"/>
  <c r="J49" i="4"/>
  <c r="I37" i="4"/>
  <c r="J37" i="4"/>
  <c r="I28" i="4"/>
  <c r="J28" i="4"/>
  <c r="J30" i="4"/>
  <c r="I30" i="4"/>
  <c r="I59" i="4"/>
  <c r="J59" i="4"/>
  <c r="G62" i="4"/>
  <c r="H97" i="4"/>
  <c r="I97" i="4" s="1"/>
  <c r="H95" i="4"/>
  <c r="I95" i="4" s="1"/>
  <c r="H96" i="4"/>
  <c r="I96" i="4" s="1"/>
  <c r="D98" i="4"/>
  <c r="E98" i="4" s="1"/>
  <c r="D100" i="4"/>
  <c r="E100" i="4" s="1"/>
  <c r="D101" i="4"/>
  <c r="E101" i="4" s="1"/>
  <c r="D102" i="4"/>
  <c r="E102" i="4" s="1"/>
  <c r="D103" i="4"/>
  <c r="E103" i="4" s="1"/>
  <c r="D104" i="4"/>
  <c r="E104" i="4" s="1"/>
  <c r="D95" i="4"/>
  <c r="E95" i="4" s="1"/>
  <c r="D105" i="4"/>
  <c r="E105" i="4" s="1"/>
  <c r="D97" i="4"/>
  <c r="E97" i="4" s="1"/>
  <c r="D106" i="4"/>
  <c r="E106" i="4" s="1"/>
  <c r="H62" i="4"/>
  <c r="G57" i="4"/>
  <c r="H57" i="4"/>
  <c r="G41" i="4"/>
  <c r="G107" i="4"/>
  <c r="D96" i="4"/>
  <c r="E96" i="4" s="1"/>
  <c r="H41" i="4"/>
  <c r="G68" i="4" l="1"/>
  <c r="I57" i="4"/>
  <c r="J57" i="4"/>
  <c r="H63" i="4"/>
  <c r="I107" i="4"/>
  <c r="H69" i="4" s="1"/>
  <c r="H107" i="4"/>
  <c r="F107" i="4"/>
  <c r="J62" i="4"/>
  <c r="H68" i="4"/>
  <c r="I68" i="4" s="1"/>
  <c r="G63" i="4"/>
  <c r="I62" i="4"/>
  <c r="E107" i="4"/>
  <c r="D107" i="4"/>
  <c r="F70" i="4" s="1"/>
  <c r="E69" i="4" l="1"/>
  <c r="I69" i="4"/>
  <c r="J69" i="4" s="1"/>
  <c r="G70" i="4"/>
  <c r="H70" i="4"/>
  <c r="J70" i="4" s="1"/>
  <c r="I41" i="4" l="1"/>
  <c r="I63" i="4" s="1"/>
  <c r="J41" i="4" l="1"/>
  <c r="J63" i="4" s="1"/>
  <c r="J68" i="4" l="1"/>
  <c r="F16" i="4" s="1"/>
  <c r="C71" i="4" l="1"/>
</calcChain>
</file>

<file path=xl/sharedStrings.xml><?xml version="1.0" encoding="utf-8"?>
<sst xmlns="http://schemas.openxmlformats.org/spreadsheetml/2006/main" count="410" uniqueCount="144">
  <si>
    <t>EXIT</t>
  </si>
  <si>
    <t>ENTRY</t>
  </si>
  <si>
    <t>kWh</t>
  </si>
  <si>
    <t>m3</t>
  </si>
  <si>
    <t>Q1</t>
  </si>
  <si>
    <t>Q2</t>
  </si>
  <si>
    <t>Q3</t>
  </si>
  <si>
    <t>Q4</t>
  </si>
  <si>
    <t>MWh</t>
  </si>
  <si>
    <t>Termelői betáplálási, keverőköri kiadási és tárolói betáplálási és kiadási pontok esetén</t>
  </si>
  <si>
    <t>Hazai kiadási és határkeresztező betáplálási és kiadási pontok esetén</t>
  </si>
  <si>
    <t>Negyedéves kapacitáslekötés</t>
  </si>
  <si>
    <t>Negyedév</t>
  </si>
  <si>
    <t> Szorzók</t>
  </si>
  <si>
    <t>Q1 (október-december)</t>
  </si>
  <si>
    <t>26,75%</t>
  </si>
  <si>
    <t>Q2 (január-március)</t>
  </si>
  <si>
    <t>Q3 (április-június)</t>
  </si>
  <si>
    <t>Q4 (július-szeptember)</t>
  </si>
  <si>
    <t>Hazai exit / Domestic exit</t>
  </si>
  <si>
    <t>Hazai exit megszakítható / Domestic exit interruptible</t>
  </si>
  <si>
    <t>Tárolói exit / Storage exit</t>
  </si>
  <si>
    <t>Tárolói exit megszakítható / Storage exit interruptible</t>
  </si>
  <si>
    <t>Összes Exit / Total Exit</t>
  </si>
  <si>
    <t>Keverőköri Exit / Blending Exit</t>
  </si>
  <si>
    <t>Megszakítható / Interruptible</t>
  </si>
  <si>
    <t>ÉVES / ANNUAL</t>
  </si>
  <si>
    <t>MWh/év   /   MWh/year</t>
  </si>
  <si>
    <t>em3/év   /   thousand m3/year</t>
  </si>
  <si>
    <t>KAPACITÁSOK / CAPACITIES</t>
  </si>
  <si>
    <t>Nem megszakítható / Firm</t>
  </si>
  <si>
    <t>Drávaszerdahely HU&gt;CR</t>
  </si>
  <si>
    <t>Csanádpalota HU&gt;RO</t>
  </si>
  <si>
    <t>VIP Bereg HU&gt;UA</t>
  </si>
  <si>
    <t>Kiskundorozsma HU&gt;RS</t>
  </si>
  <si>
    <t>Balassagyarmat HU&gt;SK</t>
  </si>
  <si>
    <t>VIP Bereg UA&gt;HU</t>
  </si>
  <si>
    <t>Mosonmagyaróvár AT&gt;HU</t>
  </si>
  <si>
    <t>Drávaszerdahely CR&gt;HU</t>
  </si>
  <si>
    <t>Csanádpalota RO&gt;HU</t>
  </si>
  <si>
    <t>Kiskundorozsma RS&gt;HU</t>
  </si>
  <si>
    <t>Balassagyarmat SK&gt;HU</t>
  </si>
  <si>
    <t>Összes import / Total import</t>
  </si>
  <si>
    <t>Hazai termelés / Domestic production</t>
  </si>
  <si>
    <t>Hazai termelés megszakítható / Domestic production interruptible</t>
  </si>
  <si>
    <t>Tároló entry összesen / Storage entry</t>
  </si>
  <si>
    <t>Tároló összesen megszakítható / Storage entry interruptible</t>
  </si>
  <si>
    <t>Összes Entry (hazai+tároló) / Total entry (domestic+storage)</t>
  </si>
  <si>
    <t>Zárolási szorzó / Financial limit locking multiplier</t>
  </si>
  <si>
    <t>Szabad fedezet összege (Ft)/ Free Collateral Amount (HUF)</t>
  </si>
  <si>
    <t>Aukciós biztosíték igény minimum (Ft) / Minimum auction security (HUF)</t>
  </si>
  <si>
    <t>Időszak választó  / Period selector</t>
  </si>
  <si>
    <t>Díjak / Fees</t>
  </si>
  <si>
    <t>Korrekciós szorzó / Correction factor</t>
  </si>
  <si>
    <t>Rendszerirányítási díj (Ft) / System operation fee (HUF)</t>
  </si>
  <si>
    <t>Entry határkeresztező (Ft/kWh/óra/év) / Entry interconnection (HUF/kWh/h/year)</t>
  </si>
  <si>
    <t>Entry hazai termelés (Ft/kWh/óra/év) / Entry domestic production (HUF/kWh/h/year)</t>
  </si>
  <si>
    <t>Entry tárolói. (Ft/kWh/óra/év) / Entry storage (HUF/kWh/h/year)</t>
  </si>
  <si>
    <t>Exit   (Ft/kWh/óra/év) / Exit (HUF/kWh/h/year)</t>
  </si>
  <si>
    <t>Kisundorozsma (Ft/kWh/óra/év) / (HUF/kWh/h/year)</t>
  </si>
  <si>
    <t>Csanádpalota (Ft/kWh/óra/év) / (HUF/kWh/h/year)</t>
  </si>
  <si>
    <t>Keverőkör (Ft/kWh/óra/év) / Blending (HUF/kWh/h/year)</t>
  </si>
  <si>
    <t>Forgalmi díj (Ft/MWh) / Volume fee (HUF/MWh)</t>
  </si>
  <si>
    <t>Szagosítás (Ft/l) / Odourisation fee (HUF/l)</t>
  </si>
  <si>
    <t>Szagosítás / Odourisation</t>
  </si>
  <si>
    <t>norma / norm</t>
  </si>
  <si>
    <t>október / October</t>
  </si>
  <si>
    <t>november / November</t>
  </si>
  <si>
    <t>december / December</t>
  </si>
  <si>
    <t>január / January</t>
  </si>
  <si>
    <t>február / February</t>
  </si>
  <si>
    <t>március / March</t>
  </si>
  <si>
    <t>április / April</t>
  </si>
  <si>
    <t>május / May</t>
  </si>
  <si>
    <t>június / June</t>
  </si>
  <si>
    <t>július / July</t>
  </si>
  <si>
    <t>augusztus / August</t>
  </si>
  <si>
    <t>szeptember / September</t>
  </si>
  <si>
    <t>Összesen / Total</t>
  </si>
  <si>
    <t>Díj / Fee</t>
  </si>
  <si>
    <t>Ft / HUF</t>
  </si>
  <si>
    <t>Szállított mennyiség / Transported quantity</t>
  </si>
  <si>
    <t>Aukció alatt zárolt összeg (Ft) / Locked amount during auction (HUF)</t>
  </si>
  <si>
    <t>Éves kapacitásdíj (Ft/év) / 
Annual capacity fee (HUF/year)</t>
  </si>
  <si>
    <t>Negyedéves kapacitásdíj (Ft/negyedév) / Quarterly capacity fee (HUF/quarter)</t>
  </si>
  <si>
    <t>Leköthető kapacitás díja maximum (Ft) / Amount of bookable capacities (HUF)</t>
  </si>
  <si>
    <t>Tervezett kapacitáslekötések díja "C" és "D" oszlopok adatai alapján (Ft) / Fee of planned capacity booking on the basis of column "C" and "D" (HUF)</t>
  </si>
  <si>
    <t>Drávaszerdahely HU&gt;CR megszakítható / interruptible</t>
  </si>
  <si>
    <t>Csanádpalota HU&gt;RO megszakítható / interruptible</t>
  </si>
  <si>
    <t>VIP Bereg HU&gt;UA megszakítható / interruptible</t>
  </si>
  <si>
    <t>Kiskundorozsma HU&gt;RS megszakítható / interruptible</t>
  </si>
  <si>
    <t>Balassagyarmat HU&gt;SK megszakítható / interruptible</t>
  </si>
  <si>
    <t>Mosonmagyaróvár HU&gt;AT megszakítható / interruptible</t>
  </si>
  <si>
    <t>VIP Bereg UA&gt;HU megszakítható / interruptible</t>
  </si>
  <si>
    <t>Mosonmagyaróvár AT&gt;HU megszakítható / interruptible</t>
  </si>
  <si>
    <t>Drávaszerdahely CR&gt;HU megszakítható / interruptible</t>
  </si>
  <si>
    <t>Csanádpalota RO&gt;HU megszakítható / interruptible</t>
  </si>
  <si>
    <t>Kiskundorozsma RS&gt;HU megszakítható / interruptible</t>
  </si>
  <si>
    <t>Balassagyarmat SK&gt;HU megszakítható / interruptible</t>
  </si>
  <si>
    <t>Aukciós biztosíték / Auction security</t>
  </si>
  <si>
    <t>Szerződéses biztosíték / Contractual security</t>
  </si>
  <si>
    <t>Össes Entry + Összes Exit / Total Entry + Total Exit</t>
  </si>
  <si>
    <t>Összes kapacitásdíj / Total capacity fee</t>
  </si>
  <si>
    <t>Forgalmi díj / Volume fee</t>
  </si>
  <si>
    <t xml:space="preserve">Szagosítási díj / Odourization fee </t>
  </si>
  <si>
    <t>Ft/év / HUF/year</t>
  </si>
  <si>
    <t>Ft/negyedév / HUF/quarter</t>
  </si>
  <si>
    <t>Ft/hó  /  HUF/month</t>
  </si>
  <si>
    <t xml:space="preserve">Sárga hátterű mezők szabadon szerkeszthetők. </t>
  </si>
  <si>
    <t xml:space="preserve">a honlapunkon.  </t>
  </si>
  <si>
    <t>Megjegyzések</t>
  </si>
  <si>
    <t>Notes</t>
  </si>
  <si>
    <t>Fields with a yellow background can be edited freely.</t>
  </si>
  <si>
    <t>Further information about collaterals:</t>
  </si>
  <si>
    <t xml:space="preserve">Biztosítékkokkal kapcsolatos további információk:  </t>
  </si>
  <si>
    <t>ml/em3   /   
ml/thousand m3</t>
  </si>
  <si>
    <t>em3/hó  /  
thousand m3/month</t>
  </si>
  <si>
    <t>Háttér számítás Forgalmi díj és szagosítási díj számításához / Background calculation to the calculation of Volume fee and Odourisation fee</t>
  </si>
  <si>
    <t>Szerződéses biztosíték meghatározásának módszertana a 4.d ÁSZF 7.5 pontja alapján</t>
  </si>
  <si>
    <t>Várható Szerződéses biztosítékigény összesen / 
Expected Total contractual security demand</t>
  </si>
  <si>
    <t>Magyarországon bejegyzett cég / Company registered in Hungary</t>
  </si>
  <si>
    <t>Nettó összeg / Net amount</t>
  </si>
  <si>
    <t>Magyar székhelyű Rendszerhasználók esetén "Magyarországon bejegyzett cég" bepipálása szükséges, mely alapján a szerződéses biztosíték meghatározásánál 27% ÁFA kerül felszámításra a "Várható Szerződéses biztosítékigény összesen" sorban.</t>
  </si>
  <si>
    <t>Az esetleges túljegyzés esetén jelentkező aukciós díj nem szerepel a táblázatban. Kérjük, fokozottan ügyeljenek a megfelelő összegű biztosíték benyújtására!</t>
  </si>
  <si>
    <t xml:space="preserve">on our website.  </t>
  </si>
  <si>
    <t xml:space="preserve">In case of Hungarian based companies 'Company registered in Hungary' must be chosen, on the basis of what 27% VAT will be blocked in 'Expected Total contractual security demand' row. </t>
  </si>
  <si>
    <t>The auction fee (premium - if any) is not included in the table. Please take extra care to submit the appropriate amount of security!</t>
  </si>
  <si>
    <r>
      <t xml:space="preserve">BIZTOSÍTÉK </t>
    </r>
    <r>
      <rPr>
        <b/>
        <sz val="18"/>
        <color rgb="FFFF0000"/>
        <rFont val="Arial"/>
        <family val="2"/>
        <charset val="238"/>
      </rPr>
      <t>ALACSONY</t>
    </r>
    <r>
      <rPr>
        <b/>
        <sz val="18"/>
        <rFont val="Arial"/>
        <family val="2"/>
        <charset val="238"/>
      </rPr>
      <t xml:space="preserve"> KOCKÁZATÚ KATEGÓRIA ESETÉN / COLLATERALS IN CASE </t>
    </r>
    <r>
      <rPr>
        <b/>
        <sz val="18"/>
        <color rgb="FFFF0000"/>
        <rFont val="Arial"/>
        <family val="2"/>
        <charset val="238"/>
      </rPr>
      <t>LOW</t>
    </r>
    <r>
      <rPr>
        <b/>
        <sz val="18"/>
        <rFont val="Arial"/>
        <family val="2"/>
        <charset val="238"/>
      </rPr>
      <t xml:space="preserve"> RISK CLASSIFICATION</t>
    </r>
  </si>
  <si>
    <r>
      <t xml:space="preserve">BIZTOSÍTÉK </t>
    </r>
    <r>
      <rPr>
        <b/>
        <sz val="18"/>
        <color rgb="FFFF0000"/>
        <rFont val="Arial"/>
        <family val="2"/>
        <charset val="238"/>
      </rPr>
      <t>KÖZEPES</t>
    </r>
    <r>
      <rPr>
        <b/>
        <sz val="18"/>
        <rFont val="Arial"/>
        <family val="2"/>
        <charset val="238"/>
      </rPr>
      <t xml:space="preserve"> KOCKÁZATÚ KATEGÓRIA ESETÉN / COLLATERALS IN CASE </t>
    </r>
    <r>
      <rPr>
        <b/>
        <sz val="18"/>
        <color rgb="FFFF0000"/>
        <rFont val="Arial"/>
        <family val="2"/>
        <charset val="238"/>
      </rPr>
      <t>MEDIUM</t>
    </r>
    <r>
      <rPr>
        <b/>
        <sz val="18"/>
        <rFont val="Arial"/>
        <family val="2"/>
        <charset val="238"/>
      </rPr>
      <t xml:space="preserve"> RISK CLASSIFICATION</t>
    </r>
  </si>
  <si>
    <t>Jogi nyilatkozat / Disclaimer</t>
  </si>
  <si>
    <t>Jelen dokumentumban foglalt adatok, információk, számítások kizárólag tájékoztató jellegűek, azok teljességéért, pontosságáért, esetleges módosulásáért az FGSZ Zrt. nem vállal felelősséget, a feltüntetett valamennyi adat, információ, számítás felhasználása kizárólag a rendszerhasználó saját felelősségére történhet. FGSZ Zrt. nem tartozik felelősséggel azokért az esetlegesen bekövetkező károkért, veszteségekért, költségekért, amelyek a jelen dokumentumban foglalt adatok, információk, számítások használatából erednek.</t>
  </si>
  <si>
    <t>The data, information and calculations contained in this document are for information purposes only, FGSZ Ltd. does not assume any responsibility for their completeness, accuracy or possible modifications, and the use of all data, information and calculations contained herein is at the sole risk of the network user. FGSZ Ltd. shall not be liable for any damages, losses, costs arising from the use of the data, information, calculations contained in this document.</t>
  </si>
  <si>
    <t>Kiegészítő biztosíték / Additional security</t>
  </si>
  <si>
    <t>Kiegészítő biztosíték / 
Additional security</t>
  </si>
  <si>
    <t xml:space="preserve">2/3 rész  /  Part 2/3 </t>
  </si>
  <si>
    <t>Negyedéves kapacitásdíj és aukciós díj 2/3-ad része /  2/3 of the annual capacity fee and auction fee</t>
  </si>
  <si>
    <t>Ft/név / HUF/Q</t>
  </si>
  <si>
    <t>Szagosított mennyiség</t>
  </si>
  <si>
    <t>Havi szállítási igények (október+1 óra, március-1 óra)</t>
  </si>
  <si>
    <t xml:space="preserve">Szerződéses biztosíték kapacitásra (Ft) </t>
  </si>
  <si>
    <r>
      <t xml:space="preserve">Aukciós biztosíték az aukció alatt </t>
    </r>
    <r>
      <rPr>
        <b/>
        <sz val="11"/>
        <color rgb="FFFF0000"/>
        <rFont val="Arial"/>
        <family val="2"/>
        <charset val="238"/>
      </rPr>
      <t>minden negyedév</t>
    </r>
    <r>
      <rPr>
        <sz val="11"/>
        <color rgb="FFFF0000"/>
        <rFont val="Arial"/>
        <family val="2"/>
        <charset val="238"/>
      </rPr>
      <t xml:space="preserve"> vonatkozásában az RBP-n, szerződéses biztosíték az IP-n az aukció zárásának napjától kerül zárolásra. </t>
    </r>
  </si>
  <si>
    <r>
      <t>Auction securtiy is blocked during the auction on RBP with regards</t>
    </r>
    <r>
      <rPr>
        <b/>
        <sz val="11"/>
        <color rgb="FFFF0000"/>
        <rFont val="Arial"/>
        <family val="2"/>
        <charset val="238"/>
      </rPr>
      <t xml:space="preserve"> for all quarters,</t>
    </r>
    <r>
      <rPr>
        <sz val="11"/>
        <color rgb="FFFF0000"/>
        <rFont val="Arial"/>
        <family val="2"/>
        <charset val="238"/>
      </rPr>
      <t xml:space="preserve"> contractual security is blocked on IP from the day the auction closes.</t>
    </r>
  </si>
  <si>
    <r>
      <t xml:space="preserve">Auction securtiy is blocked during the auction on RBP with regards </t>
    </r>
    <r>
      <rPr>
        <b/>
        <sz val="11"/>
        <color rgb="FFFF0000"/>
        <rFont val="Arial"/>
        <family val="2"/>
        <charset val="238"/>
      </rPr>
      <t>for all quarters</t>
    </r>
    <r>
      <rPr>
        <sz val="11"/>
        <color rgb="FFFF0000"/>
        <rFont val="Arial"/>
        <family val="2"/>
        <charset val="238"/>
      </rPr>
      <t>, contractual security is blocked on IP from the day the auction closes.</t>
    </r>
  </si>
  <si>
    <r>
      <t xml:space="preserve">BIZTOSÍTÉK </t>
    </r>
    <r>
      <rPr>
        <b/>
        <sz val="18"/>
        <color rgb="FFFF0000"/>
        <rFont val="Arial"/>
        <family val="2"/>
        <charset val="238"/>
      </rPr>
      <t>MAGAS</t>
    </r>
    <r>
      <rPr>
        <b/>
        <sz val="18"/>
        <rFont val="Arial"/>
        <family val="2"/>
        <charset val="238"/>
      </rPr>
      <t xml:space="preserve"> KOCKÁZATÚ KATEGÓRIA ESETÉN / COLLATERALS IN CASE </t>
    </r>
    <r>
      <rPr>
        <b/>
        <sz val="18"/>
        <color rgb="FFFF0000"/>
        <rFont val="Arial"/>
        <family val="2"/>
        <charset val="238"/>
      </rPr>
      <t>HIGH</t>
    </r>
    <r>
      <rPr>
        <b/>
        <sz val="18"/>
        <rFont val="Arial"/>
        <family val="2"/>
        <charset val="238"/>
      </rPr>
      <t xml:space="preserve"> RISK CLASSIFICATION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</si>
</sst>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 #,##0.00\ _F_t_-;\-* #,##0.00\ _F_t_-;_-* &quot;-&quot;??\ _F_t_-;_-@_-"/>
    <numFmt numFmtId="165" formatCode="#,##0.000"/>
    <numFmt numFmtId="166" formatCode="#,##0.0"/>
    <numFmt numFmtId="167" formatCode="0.000"/>
    <numFmt numFmtId="168" formatCode="#,##0.00000"/>
    <numFmt numFmtId="169" formatCode="#,##0\ &quot;Ft&quot;"/>
    <numFmt numFmtId="170" formatCode="0.0%"/>
    <numFmt numFmtId="171" formatCode="_-* #,##0\ _F_t_-;\-* #,##0\ _F_t_-;_-* &quot;-&quot;??\ _F_t_-;_-@_-"/>
    <numFmt numFmtId="172" formatCode="#,##0.00000000"/>
  </numFmts>
  <fonts count="34" x14ac:knownFonts="1">
    <font>
      <sz val="10"/>
      <name val="Arial"/>
      <charset val="238"/>
    </font>
    <font>
      <sz val="10"/>
      <name val="Arial"/>
      <family val="2"/>
      <charset val="238"/>
    </font>
    <font>
      <u/>
      <sz val="10"/>
      <color indexed="12"/>
      <name val="Arial"/>
      <family val="2"/>
      <charset val="238"/>
    </font>
    <font>
      <b/>
      <sz val="10"/>
      <name val="Arial"/>
      <family val="2"/>
      <charset val="238"/>
    </font>
    <font>
      <b/>
      <sz val="11"/>
      <name val="Arial"/>
      <family val="2"/>
      <charset val="238"/>
    </font>
    <font>
      <sz val="11"/>
      <name val="Arial"/>
      <family val="2"/>
      <charset val="238"/>
    </font>
    <font>
      <b/>
      <sz val="11"/>
      <color indexed="10"/>
      <name val="Arial"/>
      <family val="2"/>
      <charset val="238"/>
    </font>
    <font>
      <sz val="10"/>
      <name val="Arial"/>
      <family val="2"/>
      <charset val="238"/>
    </font>
    <font>
      <sz val="10"/>
      <color indexed="12"/>
      <name val="Arial"/>
      <family val="2"/>
      <charset val="238"/>
    </font>
    <font>
      <b/>
      <sz val="10"/>
      <color indexed="57"/>
      <name val="Arial"/>
      <family val="2"/>
      <charset val="238"/>
    </font>
    <font>
      <sz val="10"/>
      <color indexed="53"/>
      <name val="Arial"/>
      <family val="2"/>
      <charset val="238"/>
    </font>
    <font>
      <b/>
      <sz val="10"/>
      <color indexed="53"/>
      <name val="Arial"/>
      <family val="2"/>
      <charset val="238"/>
    </font>
    <font>
      <sz val="10"/>
      <color indexed="20"/>
      <name val="Arial"/>
      <family val="2"/>
      <charset val="238"/>
    </font>
    <font>
      <sz val="10"/>
      <color indexed="62"/>
      <name val="Arial"/>
      <family val="2"/>
      <charset val="238"/>
    </font>
    <font>
      <b/>
      <sz val="12"/>
      <name val="Arial"/>
      <family val="2"/>
      <charset val="238"/>
    </font>
    <font>
      <b/>
      <sz val="14"/>
      <name val="Arial"/>
      <family val="2"/>
      <charset val="238"/>
    </font>
    <font>
      <b/>
      <sz val="20"/>
      <name val="Arial"/>
      <family val="2"/>
      <charset val="238"/>
    </font>
    <font>
      <sz val="12"/>
      <name val="Arial"/>
      <family val="2"/>
      <charset val="238"/>
    </font>
    <font>
      <sz val="14"/>
      <name val="Arial"/>
      <family val="2"/>
      <charset val="238"/>
    </font>
    <font>
      <b/>
      <sz val="18"/>
      <name val="Arial"/>
      <family val="2"/>
      <charset val="238"/>
    </font>
    <font>
      <sz val="11"/>
      <color rgb="FF006100"/>
      <name val="Calibri"/>
      <family val="2"/>
      <charset val="238"/>
      <scheme val="minor"/>
    </font>
    <font>
      <b/>
      <sz val="11"/>
      <color theme="1"/>
      <name val="Calibri"/>
      <family val="2"/>
      <charset val="238"/>
      <scheme val="minor"/>
    </font>
    <font>
      <b/>
      <sz val="11"/>
      <color rgb="FFFF0000"/>
      <name val="Arial"/>
      <family val="2"/>
      <charset val="238"/>
    </font>
    <font>
      <b/>
      <sz val="12"/>
      <color rgb="FF000000"/>
      <name val="Calibri"/>
      <family val="2"/>
      <charset val="238"/>
    </font>
    <font>
      <sz val="12"/>
      <color rgb="FF000000"/>
      <name val="Calibri"/>
      <family val="2"/>
      <charset val="238"/>
    </font>
    <font>
      <b/>
      <sz val="12"/>
      <color rgb="FFFF0000"/>
      <name val="Arial"/>
      <family val="2"/>
      <charset val="238"/>
    </font>
    <font>
      <sz val="10"/>
      <color rgb="FFFF0000"/>
      <name val="Arial"/>
      <family val="2"/>
      <charset val="238"/>
    </font>
    <font>
      <sz val="11"/>
      <color rgb="FFFF0000"/>
      <name val="Arial"/>
      <family val="2"/>
      <charset val="238"/>
    </font>
    <font>
      <sz val="12"/>
      <color theme="0"/>
      <name val="Arial"/>
      <family val="2"/>
      <charset val="238"/>
    </font>
    <font>
      <b/>
      <sz val="18"/>
      <color rgb="FFFF0000"/>
      <name val="Arial"/>
      <family val="2"/>
      <charset val="238"/>
    </font>
    <font>
      <sz val="10"/>
      <color theme="0"/>
      <name val="Arial"/>
      <family val="2"/>
      <charset val="238"/>
    </font>
    <font>
      <b/>
      <sz val="10"/>
      <color theme="0"/>
      <name val="Arial"/>
      <family val="2"/>
      <charset val="238"/>
    </font>
    <font>
      <b/>
      <sz val="10"/>
      <color rgb="FFFF0000"/>
      <name val="Arial"/>
      <family val="2"/>
      <charset val="238"/>
    </font>
    <font>
      <sz val="11"/>
      <color theme="1"/>
      <name val="Arial"/>
      <family val="2"/>
      <charset val="238"/>
    </font>
  </fonts>
  <fills count="11">
    <fill>
      <patternFill patternType="none"/>
    </fill>
    <fill>
      <patternFill patternType="gray125"/>
    </fill>
    <fill>
      <patternFill patternType="solid">
        <fgColor indexed="22"/>
        <bgColor indexed="64"/>
      </patternFill>
    </fill>
    <fill>
      <patternFill patternType="solid">
        <fgColor indexed="13"/>
        <bgColor indexed="64"/>
      </patternFill>
    </fill>
    <fill>
      <patternFill patternType="solid">
        <fgColor rgb="FFC6EFCE"/>
      </patternFill>
    </fill>
    <fill>
      <patternFill patternType="solid">
        <fgColor rgb="FFFFFF0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theme="0"/>
        <bgColor indexed="64"/>
      </patternFill>
    </fill>
  </fills>
  <borders count="69">
    <border>
      <left/>
      <right/>
      <top/>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thin">
        <color indexed="64"/>
      </top>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top style="medium">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top style="thin">
        <color indexed="64"/>
      </top>
      <bottom style="thin">
        <color indexed="64"/>
      </bottom>
      <diagonal/>
    </border>
    <border>
      <left/>
      <right/>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bottom/>
      <diagonal/>
    </border>
    <border>
      <left/>
      <right/>
      <top style="medium">
        <color indexed="64"/>
      </top>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right/>
      <top style="medium">
        <color indexed="64"/>
      </top>
      <bottom style="thin">
        <color indexed="64"/>
      </bottom>
      <diagonal/>
    </border>
    <border>
      <left/>
      <right/>
      <top style="thin">
        <color indexed="64"/>
      </top>
      <bottom style="medium">
        <color indexed="64"/>
      </bottom>
      <diagonal/>
    </border>
  </borders>
  <cellStyleXfs count="5">
    <xf numFmtId="0" fontId="0" fillId="0" borderId="0"/>
    <xf numFmtId="164" fontId="1" fillId="0" borderId="0" applyFont="0" applyFill="0" applyBorder="0" applyAlignment="0" applyProtection="0"/>
    <xf numFmtId="0" fontId="2" fillId="0" borderId="0" applyNumberFormat="0" applyFill="0" applyBorder="0" applyAlignment="0" applyProtection="0">
      <alignment vertical="top"/>
      <protection locked="0"/>
    </xf>
    <xf numFmtId="0" fontId="20" fillId="4" borderId="0" applyNumberFormat="0" applyBorder="0" applyAlignment="0" applyProtection="0"/>
    <xf numFmtId="9" fontId="1" fillId="0" borderId="0" applyFont="0" applyFill="0" applyBorder="0" applyAlignment="0" applyProtection="0"/>
  </cellStyleXfs>
  <cellXfs count="325">
    <xf numFmtId="0" fontId="0" fillId="0" borderId="0" xfId="0"/>
    <xf numFmtId="0" fontId="3" fillId="0" borderId="0" xfId="0" applyFont="1"/>
    <xf numFmtId="3" fontId="0" fillId="0" borderId="0" xfId="0" applyNumberFormat="1"/>
    <xf numFmtId="0" fontId="8" fillId="0" borderId="0" xfId="0" applyFont="1"/>
    <xf numFmtId="4" fontId="8" fillId="0" borderId="0" xfId="0" applyNumberFormat="1" applyFont="1"/>
    <xf numFmtId="0" fontId="9" fillId="0" borderId="0" xfId="0" applyFont="1"/>
    <xf numFmtId="0" fontId="10" fillId="0" borderId="0" xfId="0" applyFont="1"/>
    <xf numFmtId="0" fontId="11" fillId="0" borderId="0" xfId="0" applyFont="1"/>
    <xf numFmtId="0" fontId="12" fillId="0" borderId="0" xfId="0" applyFont="1"/>
    <xf numFmtId="0" fontId="13" fillId="0" borderId="0" xfId="0" applyFont="1"/>
    <xf numFmtId="0" fontId="5" fillId="2" borderId="8" xfId="0" applyFont="1" applyFill="1" applyBorder="1"/>
    <xf numFmtId="0" fontId="5" fillId="0" borderId="0" xfId="0" applyFont="1"/>
    <xf numFmtId="0" fontId="5" fillId="0" borderId="3" xfId="0" applyFont="1" applyBorder="1"/>
    <xf numFmtId="167" fontId="5" fillId="0" borderId="25" xfId="0" applyNumberFormat="1" applyFont="1" applyBorder="1"/>
    <xf numFmtId="3" fontId="5" fillId="0" borderId="26" xfId="0" applyNumberFormat="1" applyFont="1" applyBorder="1"/>
    <xf numFmtId="3" fontId="5" fillId="0" borderId="27" xfId="0" applyNumberFormat="1" applyFont="1" applyBorder="1"/>
    <xf numFmtId="0" fontId="5" fillId="0" borderId="7" xfId="0" applyFont="1" applyBorder="1"/>
    <xf numFmtId="167" fontId="5" fillId="0" borderId="5" xfId="0" applyNumberFormat="1" applyFont="1" applyBorder="1"/>
    <xf numFmtId="167" fontId="5" fillId="0" borderId="11" xfId="0" applyNumberFormat="1" applyFont="1" applyBorder="1"/>
    <xf numFmtId="3" fontId="5" fillId="0" borderId="33" xfId="0" applyNumberFormat="1" applyFont="1" applyBorder="1"/>
    <xf numFmtId="169" fontId="5" fillId="0" borderId="34" xfId="0" applyNumberFormat="1" applyFont="1" applyBorder="1"/>
    <xf numFmtId="169" fontId="5" fillId="0" borderId="2" xfId="0" applyNumberFormat="1" applyFont="1" applyBorder="1"/>
    <xf numFmtId="169" fontId="5" fillId="0" borderId="35" xfId="0" applyNumberFormat="1" applyFont="1" applyBorder="1"/>
    <xf numFmtId="169" fontId="5" fillId="0" borderId="1" xfId="0" applyNumberFormat="1" applyFont="1" applyBorder="1"/>
    <xf numFmtId="0" fontId="5" fillId="2" borderId="21" xfId="0" applyFont="1" applyFill="1" applyBorder="1"/>
    <xf numFmtId="0" fontId="5" fillId="2" borderId="32" xfId="0" applyFont="1" applyFill="1" applyBorder="1"/>
    <xf numFmtId="0" fontId="4" fillId="0" borderId="30" xfId="0" applyFont="1" applyBorder="1" applyAlignment="1">
      <alignment horizontal="center"/>
    </xf>
    <xf numFmtId="0" fontId="5" fillId="2" borderId="19" xfId="0" applyFont="1" applyFill="1" applyBorder="1"/>
    <xf numFmtId="0" fontId="3" fillId="7" borderId="43" xfId="0" applyFont="1" applyFill="1" applyBorder="1" applyAlignment="1">
      <alignment horizontal="center" wrapText="1"/>
    </xf>
    <xf numFmtId="0" fontId="5" fillId="2" borderId="45" xfId="0" applyFont="1" applyFill="1" applyBorder="1"/>
    <xf numFmtId="3" fontId="5" fillId="2" borderId="45" xfId="0" applyNumberFormat="1" applyFont="1" applyFill="1" applyBorder="1"/>
    <xf numFmtId="0" fontId="6" fillId="2" borderId="26" xfId="0" applyFont="1" applyFill="1" applyBorder="1"/>
    <xf numFmtId="0" fontId="6" fillId="2" borderId="46" xfId="0" applyFont="1" applyFill="1" applyBorder="1"/>
    <xf numFmtId="3" fontId="5" fillId="0" borderId="46" xfId="0" applyNumberFormat="1" applyFont="1" applyBorder="1"/>
    <xf numFmtId="0" fontId="4" fillId="7" borderId="43" xfId="0" applyFont="1" applyFill="1" applyBorder="1" applyAlignment="1">
      <alignment horizontal="center"/>
    </xf>
    <xf numFmtId="3" fontId="22" fillId="0" borderId="43" xfId="0" applyNumberFormat="1" applyFont="1" applyBorder="1"/>
    <xf numFmtId="0" fontId="4" fillId="0" borderId="43" xfId="0" applyFont="1" applyBorder="1"/>
    <xf numFmtId="0" fontId="5" fillId="0" borderId="43" xfId="0" applyFont="1" applyBorder="1"/>
    <xf numFmtId="3" fontId="5" fillId="0" borderId="43" xfId="0" applyNumberFormat="1" applyFont="1" applyBorder="1"/>
    <xf numFmtId="3" fontId="4" fillId="0" borderId="33" xfId="0" applyNumberFormat="1" applyFont="1" applyBorder="1"/>
    <xf numFmtId="3" fontId="22" fillId="7" borderId="43" xfId="0" applyNumberFormat="1" applyFont="1" applyFill="1" applyBorder="1"/>
    <xf numFmtId="0" fontId="5" fillId="7" borderId="43" xfId="0" applyFont="1" applyFill="1" applyBorder="1"/>
    <xf numFmtId="3" fontId="5" fillId="7" borderId="43" xfId="0" applyNumberFormat="1" applyFont="1" applyFill="1" applyBorder="1"/>
    <xf numFmtId="3" fontId="4" fillId="7" borderId="33" xfId="0" applyNumberFormat="1" applyFont="1" applyFill="1" applyBorder="1"/>
    <xf numFmtId="0" fontId="4" fillId="0" borderId="4" xfId="0" applyFont="1" applyBorder="1" applyAlignment="1">
      <alignment horizontal="center"/>
    </xf>
    <xf numFmtId="0" fontId="4" fillId="0" borderId="50" xfId="0" applyFont="1" applyBorder="1" applyAlignment="1">
      <alignment horizontal="center"/>
    </xf>
    <xf numFmtId="0" fontId="3" fillId="7" borderId="33" xfId="0" applyFont="1" applyFill="1" applyBorder="1" applyAlignment="1">
      <alignment horizontal="center" wrapText="1"/>
    </xf>
    <xf numFmtId="3" fontId="5" fillId="2" borderId="49" xfId="0" applyNumberFormat="1" applyFont="1" applyFill="1" applyBorder="1"/>
    <xf numFmtId="3" fontId="5" fillId="6" borderId="26" xfId="0" applyNumberFormat="1" applyFont="1" applyFill="1" applyBorder="1"/>
    <xf numFmtId="3" fontId="5" fillId="0" borderId="49" xfId="0" applyNumberFormat="1" applyFont="1" applyBorder="1"/>
    <xf numFmtId="3" fontId="5" fillId="6" borderId="39" xfId="0" applyNumberFormat="1" applyFont="1" applyFill="1" applyBorder="1"/>
    <xf numFmtId="3" fontId="5" fillId="6" borderId="27" xfId="0" applyNumberFormat="1" applyFont="1" applyFill="1" applyBorder="1" applyAlignment="1">
      <alignment horizontal="right"/>
    </xf>
    <xf numFmtId="3" fontId="5" fillId="6" borderId="51" xfId="0" applyNumberFormat="1" applyFont="1" applyFill="1" applyBorder="1" applyAlignment="1">
      <alignment horizontal="right"/>
    </xf>
    <xf numFmtId="3" fontId="5" fillId="6" borderId="27" xfId="0" applyNumberFormat="1" applyFont="1" applyFill="1" applyBorder="1"/>
    <xf numFmtId="3" fontId="5" fillId="6" borderId="51" xfId="0" applyNumberFormat="1" applyFont="1" applyFill="1" applyBorder="1"/>
    <xf numFmtId="0" fontId="7" fillId="0" borderId="0" xfId="0" applyFont="1"/>
    <xf numFmtId="3" fontId="4" fillId="0" borderId="43" xfId="0" applyNumberFormat="1" applyFont="1" applyBorder="1"/>
    <xf numFmtId="3" fontId="4" fillId="7" borderId="43" xfId="0" applyNumberFormat="1" applyFont="1" applyFill="1" applyBorder="1"/>
    <xf numFmtId="3" fontId="7" fillId="0" borderId="0" xfId="0" applyNumberFormat="1" applyFont="1"/>
    <xf numFmtId="0" fontId="0" fillId="0" borderId="54" xfId="0" applyBorder="1"/>
    <xf numFmtId="0" fontId="23" fillId="0" borderId="55" xfId="0" applyFont="1" applyBorder="1" applyAlignment="1">
      <alignment horizontal="left" vertical="center" wrapText="1" readingOrder="1"/>
    </xf>
    <xf numFmtId="0" fontId="23" fillId="0" borderId="55" xfId="0" applyFont="1" applyBorder="1" applyAlignment="1">
      <alignment horizontal="center" vertical="center" wrapText="1" readingOrder="1"/>
    </xf>
    <xf numFmtId="0" fontId="24" fillId="0" borderId="55" xfId="0" applyFont="1" applyBorder="1" applyAlignment="1">
      <alignment horizontal="left" vertical="center" wrapText="1" readingOrder="1"/>
    </xf>
    <xf numFmtId="10" fontId="24" fillId="0" borderId="55" xfId="0" applyNumberFormat="1" applyFont="1" applyBorder="1" applyAlignment="1">
      <alignment horizontal="center" vertical="center" wrapText="1" readingOrder="1"/>
    </xf>
    <xf numFmtId="3" fontId="5" fillId="0" borderId="18" xfId="0" applyNumberFormat="1" applyFont="1" applyBorder="1"/>
    <xf numFmtId="0" fontId="14" fillId="0" borderId="0" xfId="0" applyFont="1" applyAlignment="1">
      <alignment horizontal="center" vertical="center"/>
    </xf>
    <xf numFmtId="0" fontId="17" fillId="0" borderId="0" xfId="0" applyFont="1"/>
    <xf numFmtId="0" fontId="26" fillId="0" borderId="0" xfId="0" applyFont="1"/>
    <xf numFmtId="0" fontId="27" fillId="2" borderId="21" xfId="0" applyFont="1" applyFill="1" applyBorder="1"/>
    <xf numFmtId="0" fontId="27" fillId="2" borderId="45" xfId="0" applyFont="1" applyFill="1" applyBorder="1"/>
    <xf numFmtId="4" fontId="17" fillId="0" borderId="2" xfId="0" applyNumberFormat="1" applyFont="1" applyBorder="1"/>
    <xf numFmtId="4" fontId="17" fillId="0" borderId="2" xfId="0" applyNumberFormat="1" applyFont="1" applyBorder="1" applyAlignment="1">
      <alignment horizontal="right"/>
    </xf>
    <xf numFmtId="3" fontId="17" fillId="0" borderId="2" xfId="0" applyNumberFormat="1" applyFont="1" applyBorder="1" applyAlignment="1">
      <alignment horizontal="center" vertical="center" wrapText="1"/>
    </xf>
    <xf numFmtId="3" fontId="25" fillId="0" borderId="0" xfId="0" applyNumberFormat="1" applyFont="1" applyAlignment="1">
      <alignment horizontal="center" vertical="center"/>
    </xf>
    <xf numFmtId="0" fontId="17" fillId="0" borderId="8" xfId="0" applyFont="1" applyBorder="1" applyAlignment="1">
      <alignment horizontal="center" vertical="center" wrapText="1"/>
    </xf>
    <xf numFmtId="0" fontId="17" fillId="0" borderId="8" xfId="0" applyFont="1" applyBorder="1" applyAlignment="1">
      <alignment horizontal="left" wrapText="1"/>
    </xf>
    <xf numFmtId="0" fontId="17" fillId="0" borderId="42" xfId="0" applyFont="1" applyBorder="1" applyAlignment="1">
      <alignment horizontal="left" wrapText="1"/>
    </xf>
    <xf numFmtId="0" fontId="17" fillId="0" borderId="41" xfId="0" applyFont="1" applyBorder="1" applyAlignment="1">
      <alignment horizontal="center" vertical="center"/>
    </xf>
    <xf numFmtId="0" fontId="15" fillId="7" borderId="20" xfId="0" applyFont="1" applyFill="1" applyBorder="1"/>
    <xf numFmtId="166" fontId="17" fillId="0" borderId="2" xfId="0" applyNumberFormat="1" applyFont="1" applyBorder="1" applyAlignment="1">
      <alignment horizontal="center" vertical="center" wrapText="1"/>
    </xf>
    <xf numFmtId="14" fontId="5" fillId="0" borderId="9" xfId="0" applyNumberFormat="1" applyFont="1" applyBorder="1"/>
    <xf numFmtId="0" fontId="5" fillId="0" borderId="37" xfId="0" applyFont="1" applyBorder="1"/>
    <xf numFmtId="0" fontId="17" fillId="0" borderId="0" xfId="0" applyFont="1" applyAlignment="1">
      <alignment horizontal="left" wrapText="1"/>
    </xf>
    <xf numFmtId="170" fontId="17" fillId="0" borderId="0" xfId="4" applyNumberFormat="1" applyFont="1" applyBorder="1"/>
    <xf numFmtId="0" fontId="17" fillId="0" borderId="0" xfId="0" applyFont="1" applyAlignment="1">
      <alignment horizontal="center" vertical="center" wrapText="1"/>
    </xf>
    <xf numFmtId="3" fontId="5" fillId="0" borderId="22" xfId="0" applyNumberFormat="1" applyFont="1" applyBorder="1"/>
    <xf numFmtId="0" fontId="5" fillId="2" borderId="23" xfId="0" applyFont="1" applyFill="1" applyBorder="1"/>
    <xf numFmtId="0" fontId="5" fillId="2" borderId="55" xfId="0" applyFont="1" applyFill="1" applyBorder="1"/>
    <xf numFmtId="3" fontId="5" fillId="2" borderId="55" xfId="0" applyNumberFormat="1" applyFont="1" applyFill="1" applyBorder="1"/>
    <xf numFmtId="0" fontId="5" fillId="2" borderId="28" xfId="0" applyFont="1" applyFill="1" applyBorder="1"/>
    <xf numFmtId="0" fontId="17" fillId="0" borderId="56" xfId="0" applyFont="1" applyBorder="1" applyAlignment="1">
      <alignment horizontal="left" wrapText="1"/>
    </xf>
    <xf numFmtId="4" fontId="17" fillId="0" borderId="34" xfId="0" applyNumberFormat="1" applyFont="1" applyBorder="1"/>
    <xf numFmtId="0" fontId="4" fillId="0" borderId="18" xfId="0" applyFont="1" applyBorder="1"/>
    <xf numFmtId="3" fontId="4" fillId="0" borderId="18" xfId="0" applyNumberFormat="1" applyFont="1" applyBorder="1"/>
    <xf numFmtId="3" fontId="4" fillId="0" borderId="5" xfId="0" applyNumberFormat="1" applyFont="1" applyBorder="1"/>
    <xf numFmtId="3" fontId="4" fillId="0" borderId="47" xfId="0" applyNumberFormat="1" applyFont="1" applyBorder="1"/>
    <xf numFmtId="3" fontId="4" fillId="0" borderId="52" xfId="0" applyNumberFormat="1" applyFont="1" applyBorder="1"/>
    <xf numFmtId="3" fontId="4" fillId="0" borderId="39" xfId="0" applyNumberFormat="1" applyFont="1" applyBorder="1"/>
    <xf numFmtId="0" fontId="4" fillId="0" borderId="20" xfId="0" applyFont="1" applyBorder="1"/>
    <xf numFmtId="0" fontId="5" fillId="10" borderId="37" xfId="0" applyFont="1" applyFill="1" applyBorder="1"/>
    <xf numFmtId="0" fontId="5" fillId="10" borderId="19" xfId="0" applyFont="1" applyFill="1" applyBorder="1"/>
    <xf numFmtId="0" fontId="5" fillId="10" borderId="38" xfId="0" applyFont="1" applyFill="1" applyBorder="1"/>
    <xf numFmtId="0" fontId="5" fillId="10" borderId="16" xfId="0" applyFont="1" applyFill="1" applyBorder="1"/>
    <xf numFmtId="3" fontId="5" fillId="10" borderId="23" xfId="0" applyNumberFormat="1" applyFont="1" applyFill="1" applyBorder="1"/>
    <xf numFmtId="3" fontId="5" fillId="10" borderId="55" xfId="0" applyNumberFormat="1" applyFont="1" applyFill="1" applyBorder="1"/>
    <xf numFmtId="3" fontId="4" fillId="10" borderId="2" xfId="0" applyNumberFormat="1" applyFont="1" applyFill="1" applyBorder="1"/>
    <xf numFmtId="165" fontId="5" fillId="10" borderId="28" xfId="0" applyNumberFormat="1" applyFont="1" applyFill="1" applyBorder="1"/>
    <xf numFmtId="3" fontId="5" fillId="10" borderId="28" xfId="0" applyNumberFormat="1" applyFont="1" applyFill="1" applyBorder="1"/>
    <xf numFmtId="0" fontId="5" fillId="10" borderId="28" xfId="0" applyFont="1" applyFill="1" applyBorder="1"/>
    <xf numFmtId="3" fontId="4" fillId="10" borderId="14" xfId="0" applyNumberFormat="1" applyFont="1" applyFill="1" applyBorder="1"/>
    <xf numFmtId="165" fontId="5" fillId="10" borderId="55" xfId="0" applyNumberFormat="1" applyFont="1" applyFill="1" applyBorder="1"/>
    <xf numFmtId="0" fontId="4" fillId="10" borderId="41" xfId="0" applyFont="1" applyFill="1" applyBorder="1"/>
    <xf numFmtId="0" fontId="4" fillId="10" borderId="8" xfId="0" applyFont="1" applyFill="1" applyBorder="1"/>
    <xf numFmtId="0" fontId="4" fillId="10" borderId="42" xfId="0" applyFont="1" applyFill="1" applyBorder="1"/>
    <xf numFmtId="3" fontId="5" fillId="7" borderId="46" xfId="0" applyNumberFormat="1" applyFont="1" applyFill="1" applyBorder="1"/>
    <xf numFmtId="3" fontId="5" fillId="7" borderId="26" xfId="0" applyNumberFormat="1" applyFont="1" applyFill="1" applyBorder="1"/>
    <xf numFmtId="3" fontId="5" fillId="7" borderId="45" xfId="0" applyNumberFormat="1" applyFont="1" applyFill="1" applyBorder="1"/>
    <xf numFmtId="3" fontId="5" fillId="7" borderId="21" xfId="0" applyNumberFormat="1" applyFont="1" applyFill="1" applyBorder="1"/>
    <xf numFmtId="3" fontId="5" fillId="7" borderId="32" xfId="0" applyNumberFormat="1" applyFont="1" applyFill="1" applyBorder="1"/>
    <xf numFmtId="0" fontId="5" fillId="7" borderId="49" xfId="0" applyFont="1" applyFill="1" applyBorder="1"/>
    <xf numFmtId="3" fontId="5" fillId="7" borderId="39" xfId="0" applyNumberFormat="1" applyFont="1" applyFill="1" applyBorder="1"/>
    <xf numFmtId="3" fontId="5" fillId="2" borderId="15" xfId="0" applyNumberFormat="1" applyFont="1" applyFill="1" applyBorder="1"/>
    <xf numFmtId="3" fontId="5" fillId="2" borderId="19" xfId="0" applyNumberFormat="1" applyFont="1" applyFill="1" applyBorder="1"/>
    <xf numFmtId="3" fontId="5" fillId="6" borderId="16" xfId="0" applyNumberFormat="1" applyFont="1" applyFill="1" applyBorder="1"/>
    <xf numFmtId="0" fontId="4" fillId="10" borderId="39" xfId="0" applyFont="1" applyFill="1" applyBorder="1"/>
    <xf numFmtId="3" fontId="5" fillId="0" borderId="39" xfId="0" applyNumberFormat="1" applyFont="1" applyBorder="1"/>
    <xf numFmtId="3" fontId="4" fillId="10" borderId="12" xfId="0" applyNumberFormat="1" applyFont="1" applyFill="1" applyBorder="1"/>
    <xf numFmtId="3" fontId="4" fillId="0" borderId="57" xfId="0" applyNumberFormat="1" applyFont="1" applyBorder="1"/>
    <xf numFmtId="3" fontId="5" fillId="0" borderId="57" xfId="0" applyNumberFormat="1" applyFont="1" applyBorder="1"/>
    <xf numFmtId="3" fontId="5" fillId="0" borderId="20" xfId="0" applyNumberFormat="1" applyFont="1" applyBorder="1"/>
    <xf numFmtId="3" fontId="5" fillId="0" borderId="45" xfId="0" applyNumberFormat="1" applyFont="1" applyBorder="1"/>
    <xf numFmtId="0" fontId="5" fillId="2" borderId="41" xfId="0" applyFont="1" applyFill="1" applyBorder="1"/>
    <xf numFmtId="3" fontId="5" fillId="2" borderId="24" xfId="0" applyNumberFormat="1" applyFont="1" applyFill="1" applyBorder="1"/>
    <xf numFmtId="0" fontId="5" fillId="2" borderId="56" xfId="0" applyFont="1" applyFill="1" applyBorder="1"/>
    <xf numFmtId="0" fontId="27" fillId="2" borderId="56" xfId="0" applyFont="1" applyFill="1" applyBorder="1"/>
    <xf numFmtId="3" fontId="27" fillId="2" borderId="27" xfId="0" applyNumberFormat="1" applyFont="1" applyFill="1" applyBorder="1"/>
    <xf numFmtId="3" fontId="5" fillId="2" borderId="40" xfId="0" applyNumberFormat="1" applyFont="1" applyFill="1" applyBorder="1"/>
    <xf numFmtId="0" fontId="5" fillId="2" borderId="58" xfId="0" applyFont="1" applyFill="1" applyBorder="1"/>
    <xf numFmtId="3" fontId="5" fillId="2" borderId="59" xfId="0" applyNumberFormat="1" applyFont="1" applyFill="1" applyBorder="1"/>
    <xf numFmtId="0" fontId="5" fillId="2" borderId="60" xfId="0" applyFont="1" applyFill="1" applyBorder="1"/>
    <xf numFmtId="0" fontId="5" fillId="2" borderId="10" xfId="0" applyFont="1" applyFill="1" applyBorder="1"/>
    <xf numFmtId="3" fontId="5" fillId="2" borderId="33" xfId="0" applyNumberFormat="1" applyFont="1" applyFill="1" applyBorder="1"/>
    <xf numFmtId="0" fontId="5" fillId="2" borderId="61" xfId="0" applyFont="1" applyFill="1" applyBorder="1"/>
    <xf numFmtId="3" fontId="5" fillId="2" borderId="53" xfId="0" applyNumberFormat="1" applyFont="1" applyFill="1" applyBorder="1"/>
    <xf numFmtId="3" fontId="4" fillId="10" borderId="23" xfId="0" applyNumberFormat="1" applyFont="1" applyFill="1" applyBorder="1" applyAlignment="1">
      <alignment horizontal="center"/>
    </xf>
    <xf numFmtId="3" fontId="4" fillId="10" borderId="23" xfId="0" applyNumberFormat="1" applyFont="1" applyFill="1" applyBorder="1" applyAlignment="1">
      <alignment horizontal="center" wrapText="1"/>
    </xf>
    <xf numFmtId="3" fontId="4" fillId="9" borderId="18" xfId="0" applyNumberFormat="1" applyFont="1" applyFill="1" applyBorder="1" applyAlignment="1">
      <alignment horizontal="center" vertical="center" wrapText="1"/>
    </xf>
    <xf numFmtId="0" fontId="5" fillId="0" borderId="8" xfId="0" applyFont="1" applyBorder="1" applyAlignment="1">
      <alignment horizontal="center" vertical="center"/>
    </xf>
    <xf numFmtId="0" fontId="5" fillId="0" borderId="58" xfId="0" applyFont="1" applyBorder="1" applyAlignment="1">
      <alignment horizontal="center" vertical="center"/>
    </xf>
    <xf numFmtId="0" fontId="2" fillId="0" borderId="61" xfId="2" applyBorder="1" applyAlignment="1" applyProtection="1">
      <alignment horizontal="center" vertical="center" wrapText="1"/>
    </xf>
    <xf numFmtId="0" fontId="4" fillId="0" borderId="13" xfId="0" applyFont="1" applyBorder="1" applyAlignment="1">
      <alignment horizontal="center"/>
    </xf>
    <xf numFmtId="0" fontId="4" fillId="0" borderId="17" xfId="0" applyFont="1" applyBorder="1"/>
    <xf numFmtId="0" fontId="4" fillId="0" borderId="21" xfId="0" applyFont="1" applyBorder="1"/>
    <xf numFmtId="0" fontId="4" fillId="0" borderId="32" xfId="0" applyFont="1" applyBorder="1"/>
    <xf numFmtId="0" fontId="4" fillId="0" borderId="26" xfId="0" applyFont="1" applyBorder="1"/>
    <xf numFmtId="167" fontId="4" fillId="0" borderId="18" xfId="0" applyNumberFormat="1" applyFont="1" applyBorder="1"/>
    <xf numFmtId="0" fontId="4" fillId="0" borderId="23" xfId="0" applyFont="1" applyBorder="1" applyAlignment="1">
      <alignment horizontal="center" wrapText="1"/>
    </xf>
    <xf numFmtId="0" fontId="4" fillId="0" borderId="12" xfId="0" applyFont="1" applyBorder="1" applyAlignment="1">
      <alignment horizontal="center"/>
    </xf>
    <xf numFmtId="0" fontId="4" fillId="0" borderId="24" xfId="0" applyFont="1" applyBorder="1" applyAlignment="1">
      <alignment horizontal="center"/>
    </xf>
    <xf numFmtId="0" fontId="4" fillId="0" borderId="14" xfId="0" applyFont="1" applyBorder="1" applyAlignment="1">
      <alignment horizontal="center"/>
    </xf>
    <xf numFmtId="0" fontId="4" fillId="0" borderId="29" xfId="0" applyFont="1" applyBorder="1" applyAlignment="1">
      <alignment horizontal="center"/>
    </xf>
    <xf numFmtId="0" fontId="4" fillId="0" borderId="31" xfId="0" applyFont="1" applyBorder="1" applyAlignment="1">
      <alignment horizontal="center" vertical="center" wrapText="1"/>
    </xf>
    <xf numFmtId="0" fontId="4" fillId="0" borderId="28" xfId="0" applyFont="1" applyBorder="1" applyAlignment="1">
      <alignment horizontal="center" vertical="center" wrapText="1"/>
    </xf>
    <xf numFmtId="0" fontId="7" fillId="0" borderId="52" xfId="0" applyFont="1" applyBorder="1"/>
    <xf numFmtId="0" fontId="7" fillId="0" borderId="62" xfId="0" applyFont="1" applyBorder="1"/>
    <xf numFmtId="0" fontId="7" fillId="0" borderId="51" xfId="0" applyFont="1" applyBorder="1"/>
    <xf numFmtId="0" fontId="7" fillId="0" borderId="57" xfId="0" applyFont="1" applyBorder="1"/>
    <xf numFmtId="0" fontId="7" fillId="0" borderId="53" xfId="0" applyFont="1" applyBorder="1"/>
    <xf numFmtId="0" fontId="15" fillId="10" borderId="41" xfId="0" applyFont="1" applyFill="1" applyBorder="1" applyAlignment="1">
      <alignment horizontal="center"/>
    </xf>
    <xf numFmtId="0" fontId="0" fillId="5" borderId="1" xfId="0" applyFill="1" applyBorder="1"/>
    <xf numFmtId="3" fontId="4" fillId="10" borderId="12" xfId="0" applyNumberFormat="1" applyFont="1" applyFill="1" applyBorder="1" applyAlignment="1">
      <alignment horizontal="center" wrapText="1"/>
    </xf>
    <xf numFmtId="0" fontId="28" fillId="0" borderId="8" xfId="0" applyFont="1" applyBorder="1" applyAlignment="1">
      <alignment horizontal="left" wrapText="1"/>
    </xf>
    <xf numFmtId="3" fontId="28" fillId="0" borderId="2" xfId="0" applyNumberFormat="1" applyFont="1" applyBorder="1"/>
    <xf numFmtId="168" fontId="17" fillId="0" borderId="2" xfId="0" applyNumberFormat="1" applyFont="1" applyBorder="1" applyAlignment="1">
      <alignment horizontal="center" vertical="center" wrapText="1"/>
    </xf>
    <xf numFmtId="0" fontId="30" fillId="0" borderId="0" xfId="0" applyFont="1"/>
    <xf numFmtId="3" fontId="30" fillId="0" borderId="0" xfId="0" applyNumberFormat="1" applyFont="1"/>
    <xf numFmtId="0" fontId="31" fillId="0" borderId="0" xfId="0" applyFont="1"/>
    <xf numFmtId="0" fontId="14" fillId="10" borderId="20" xfId="0" applyFont="1" applyFill="1" applyBorder="1" applyAlignment="1">
      <alignment horizontal="center"/>
    </xf>
    <xf numFmtId="0" fontId="5" fillId="10" borderId="11" xfId="0" applyFont="1" applyFill="1" applyBorder="1" applyAlignment="1">
      <alignment horizontal="center"/>
    </xf>
    <xf numFmtId="0" fontId="5" fillId="10" borderId="1" xfId="0" applyFont="1" applyFill="1" applyBorder="1" applyAlignment="1">
      <alignment horizontal="center" wrapText="1"/>
    </xf>
    <xf numFmtId="3" fontId="17" fillId="5" borderId="12" xfId="0" applyNumberFormat="1" applyFont="1" applyFill="1" applyBorder="1" applyAlignment="1" applyProtection="1">
      <alignment horizontal="center" vertical="center" wrapText="1"/>
      <protection locked="0"/>
    </xf>
    <xf numFmtId="0" fontId="0" fillId="5" borderId="1" xfId="0" applyFill="1" applyBorder="1" applyProtection="1">
      <protection locked="0"/>
    </xf>
    <xf numFmtId="3" fontId="5" fillId="5" borderId="26" xfId="0" applyNumberFormat="1" applyFont="1" applyFill="1" applyBorder="1" applyProtection="1">
      <protection locked="0"/>
    </xf>
    <xf numFmtId="3" fontId="5" fillId="5" borderId="46" xfId="0" applyNumberFormat="1" applyFont="1" applyFill="1" applyBorder="1" applyProtection="1">
      <protection locked="0"/>
    </xf>
    <xf numFmtId="3" fontId="5" fillId="5" borderId="21" xfId="0" applyNumberFormat="1" applyFont="1" applyFill="1" applyBorder="1" applyProtection="1">
      <protection locked="0"/>
    </xf>
    <xf numFmtId="3" fontId="5" fillId="5" borderId="45" xfId="0" applyNumberFormat="1" applyFont="1" applyFill="1" applyBorder="1" applyProtection="1">
      <protection locked="0"/>
    </xf>
    <xf numFmtId="0" fontId="5" fillId="5" borderId="45" xfId="0" applyFont="1" applyFill="1" applyBorder="1" applyProtection="1">
      <protection locked="0"/>
    </xf>
    <xf numFmtId="0" fontId="5" fillId="5" borderId="49" xfId="0" applyFont="1" applyFill="1" applyBorder="1" applyProtection="1">
      <protection locked="0"/>
    </xf>
    <xf numFmtId="3" fontId="5" fillId="5" borderId="32" xfId="0" applyNumberFormat="1" applyFont="1" applyFill="1" applyBorder="1" applyProtection="1">
      <protection locked="0"/>
    </xf>
    <xf numFmtId="3" fontId="5" fillId="5" borderId="49" xfId="0" applyNumberFormat="1" applyFont="1" applyFill="1" applyBorder="1" applyProtection="1">
      <protection locked="0"/>
    </xf>
    <xf numFmtId="3" fontId="5" fillId="5" borderId="57" xfId="0" applyNumberFormat="1" applyFont="1" applyFill="1" applyBorder="1" applyProtection="1">
      <protection locked="0"/>
    </xf>
    <xf numFmtId="3" fontId="5" fillId="3" borderId="15" xfId="0" applyNumberFormat="1" applyFont="1" applyFill="1" applyBorder="1" applyProtection="1">
      <protection locked="0"/>
    </xf>
    <xf numFmtId="3" fontId="5" fillId="5" borderId="19" xfId="0" applyNumberFormat="1" applyFont="1" applyFill="1" applyBorder="1" applyProtection="1">
      <protection locked="0"/>
    </xf>
    <xf numFmtId="0" fontId="5" fillId="5" borderId="16" xfId="0" applyFont="1" applyFill="1" applyBorder="1" applyProtection="1">
      <protection locked="0"/>
    </xf>
    <xf numFmtId="3" fontId="4" fillId="5" borderId="47" xfId="0" applyNumberFormat="1" applyFont="1" applyFill="1" applyBorder="1" applyProtection="1">
      <protection locked="0"/>
    </xf>
    <xf numFmtId="0" fontId="4" fillId="0" borderId="67" xfId="0" applyFont="1" applyBorder="1" applyAlignment="1">
      <alignment horizontal="center"/>
    </xf>
    <xf numFmtId="3" fontId="4" fillId="0" borderId="61" xfId="0" applyNumberFormat="1" applyFont="1" applyBorder="1" applyAlignment="1">
      <alignment horizontal="center"/>
    </xf>
    <xf numFmtId="0" fontId="4" fillId="0" borderId="64" xfId="0" applyFont="1" applyBorder="1" applyAlignment="1">
      <alignment horizontal="center"/>
    </xf>
    <xf numFmtId="0" fontId="4" fillId="0" borderId="68" xfId="0" applyFont="1" applyBorder="1" applyAlignment="1">
      <alignment horizontal="center"/>
    </xf>
    <xf numFmtId="0" fontId="30" fillId="0" borderId="0" xfId="0" applyFont="1" applyProtection="1">
      <protection locked="0"/>
    </xf>
    <xf numFmtId="3" fontId="5" fillId="0" borderId="27" xfId="0" applyNumberFormat="1" applyFont="1" applyBorder="1" applyAlignment="1">
      <alignment horizontal="right"/>
    </xf>
    <xf numFmtId="3" fontId="5" fillId="0" borderId="23" xfId="0" applyNumberFormat="1" applyFont="1" applyBorder="1"/>
    <xf numFmtId="3" fontId="4" fillId="0" borderId="27" xfId="0" applyNumberFormat="1" applyFont="1" applyBorder="1"/>
    <xf numFmtId="3" fontId="26" fillId="0" borderId="0" xfId="0" applyNumberFormat="1" applyFont="1"/>
    <xf numFmtId="0" fontId="32" fillId="0" borderId="0" xfId="0" applyFont="1"/>
    <xf numFmtId="172" fontId="17" fillId="0" borderId="2" xfId="0" applyNumberFormat="1" applyFont="1" applyBorder="1" applyAlignment="1">
      <alignment horizontal="center" vertical="center" wrapText="1"/>
    </xf>
    <xf numFmtId="10" fontId="17" fillId="0" borderId="14" xfId="4" applyNumberFormat="1" applyFont="1" applyBorder="1"/>
    <xf numFmtId="3" fontId="27" fillId="7" borderId="21" xfId="0" applyNumberFormat="1" applyFont="1" applyFill="1" applyBorder="1"/>
    <xf numFmtId="0" fontId="33" fillId="10" borderId="19" xfId="0" applyFont="1" applyFill="1" applyBorder="1"/>
    <xf numFmtId="3" fontId="33" fillId="0" borderId="26" xfId="0" applyNumberFormat="1" applyFont="1" applyBorder="1"/>
    <xf numFmtId="3" fontId="33" fillId="0" borderId="45" xfId="0" applyNumberFormat="1" applyFont="1" applyBorder="1"/>
    <xf numFmtId="3" fontId="5" fillId="5" borderId="57" xfId="0" quotePrefix="1" applyNumberFormat="1" applyFont="1" applyFill="1" applyBorder="1" applyProtection="1">
      <protection locked="0"/>
    </xf>
    <xf numFmtId="0" fontId="15" fillId="0" borderId="20" xfId="0" applyFont="1" applyBorder="1" applyAlignment="1">
      <alignment horizontal="center"/>
    </xf>
    <xf numFmtId="0" fontId="15" fillId="0" borderId="43" xfId="0" applyFont="1" applyBorder="1" applyAlignment="1">
      <alignment horizontal="center"/>
    </xf>
    <xf numFmtId="0" fontId="15" fillId="0" borderId="33" xfId="0" applyFont="1" applyBorder="1" applyAlignment="1">
      <alignment horizontal="center"/>
    </xf>
    <xf numFmtId="0" fontId="1" fillId="0" borderId="48" xfId="0" applyFont="1" applyBorder="1" applyAlignment="1">
      <alignment horizontal="center" vertical="center" wrapText="1"/>
    </xf>
    <xf numFmtId="0" fontId="1" fillId="0" borderId="5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9" xfId="0" applyFont="1" applyBorder="1" applyAlignment="1">
      <alignment horizontal="center" vertical="center" wrapText="1"/>
    </xf>
    <xf numFmtId="0" fontId="1" fillId="0" borderId="0" xfId="0" applyFont="1" applyAlignment="1">
      <alignment horizontal="center" vertical="center" wrapText="1"/>
    </xf>
    <xf numFmtId="0" fontId="1" fillId="0" borderId="51" xfId="0" applyFont="1" applyBorder="1" applyAlignment="1">
      <alignment horizontal="center" vertical="center" wrapText="1"/>
    </xf>
    <xf numFmtId="0" fontId="1" fillId="0" borderId="44" xfId="0" applyFont="1" applyBorder="1" applyAlignment="1">
      <alignment horizontal="center" vertical="center" wrapText="1"/>
    </xf>
    <xf numFmtId="0" fontId="1" fillId="0" borderId="57" xfId="0" applyFont="1" applyBorder="1" applyAlignment="1">
      <alignment horizontal="center" vertical="center" wrapText="1"/>
    </xf>
    <xf numFmtId="0" fontId="1" fillId="0" borderId="53" xfId="0" applyFont="1" applyBorder="1" applyAlignment="1">
      <alignment horizontal="center" vertical="center" wrapText="1"/>
    </xf>
    <xf numFmtId="0" fontId="0" fillId="0" borderId="52" xfId="0" applyBorder="1" applyAlignment="1">
      <alignment horizontal="center" vertical="center" wrapText="1"/>
    </xf>
    <xf numFmtId="0" fontId="0" fillId="0" borderId="62" xfId="0" applyBorder="1" applyAlignment="1">
      <alignment horizontal="center" vertical="center" wrapText="1"/>
    </xf>
    <xf numFmtId="0" fontId="0" fillId="0" borderId="9" xfId="0" applyBorder="1" applyAlignment="1">
      <alignment horizontal="center" vertical="center" wrapText="1"/>
    </xf>
    <xf numFmtId="0" fontId="0" fillId="0" borderId="0" xfId="0" applyAlignment="1">
      <alignment horizontal="center" vertical="center" wrapText="1"/>
    </xf>
    <xf numFmtId="0" fontId="0" fillId="0" borderId="51" xfId="0" applyBorder="1" applyAlignment="1">
      <alignment horizontal="center" vertical="center" wrapText="1"/>
    </xf>
    <xf numFmtId="0" fontId="0" fillId="0" borderId="44" xfId="0" applyBorder="1" applyAlignment="1">
      <alignment horizontal="center" vertical="center" wrapText="1"/>
    </xf>
    <xf numFmtId="0" fontId="0" fillId="0" borderId="57" xfId="0" applyBorder="1" applyAlignment="1">
      <alignment horizontal="center" vertical="center" wrapText="1"/>
    </xf>
    <xf numFmtId="0" fontId="0" fillId="0" borderId="53" xfId="0" applyBorder="1" applyAlignment="1">
      <alignment horizontal="center" vertical="center" wrapText="1"/>
    </xf>
    <xf numFmtId="0" fontId="4" fillId="0" borderId="41" xfId="0" applyFont="1" applyBorder="1" applyAlignment="1">
      <alignment horizontal="center" wrapText="1"/>
    </xf>
    <xf numFmtId="0" fontId="4" fillId="0" borderId="12" xfId="0" applyFont="1" applyBorder="1" applyAlignment="1">
      <alignment horizontal="center" wrapText="1"/>
    </xf>
    <xf numFmtId="0" fontId="4" fillId="0" borderId="47" xfId="0" applyFont="1" applyBorder="1" applyAlignment="1">
      <alignment horizontal="center" vertical="center" wrapText="1"/>
    </xf>
    <xf numFmtId="0" fontId="4" fillId="0" borderId="22" xfId="0" applyFont="1" applyBorder="1" applyAlignment="1">
      <alignment horizontal="center" wrapText="1"/>
    </xf>
    <xf numFmtId="0" fontId="15" fillId="10" borderId="20" xfId="3" applyFont="1" applyFill="1" applyBorder="1" applyAlignment="1">
      <alignment horizontal="center"/>
    </xf>
    <xf numFmtId="0" fontId="0" fillId="0" borderId="43" xfId="0" applyBorder="1" applyAlignment="1">
      <alignment horizontal="center"/>
    </xf>
    <xf numFmtId="0" fontId="0" fillId="0" borderId="52" xfId="0" applyBorder="1" applyAlignment="1">
      <alignment horizontal="center"/>
    </xf>
    <xf numFmtId="0" fontId="0" fillId="0" borderId="62" xfId="0" applyBorder="1" applyAlignment="1">
      <alignment horizontal="center"/>
    </xf>
    <xf numFmtId="0" fontId="5" fillId="0" borderId="48" xfId="0" applyFont="1" applyBorder="1" applyAlignment="1">
      <alignment horizontal="center" vertical="center" wrapText="1"/>
    </xf>
    <xf numFmtId="0" fontId="5" fillId="0" borderId="9" xfId="0" applyFont="1" applyBorder="1" applyAlignment="1">
      <alignment horizontal="center" wrapText="1"/>
    </xf>
    <xf numFmtId="0" fontId="5" fillId="0" borderId="44" xfId="0" applyFont="1" applyBorder="1" applyAlignment="1">
      <alignment horizontal="center" wrapText="1"/>
    </xf>
    <xf numFmtId="0" fontId="5" fillId="0" borderId="47" xfId="0" applyFont="1" applyBorder="1" applyAlignment="1">
      <alignment horizontal="center" vertical="center" wrapText="1"/>
    </xf>
    <xf numFmtId="0" fontId="5" fillId="0" borderId="22" xfId="0" applyFont="1" applyBorder="1" applyAlignment="1">
      <alignment horizontal="center" vertical="center" wrapText="1"/>
    </xf>
    <xf numFmtId="0" fontId="5" fillId="0" borderId="39" xfId="0" applyFont="1" applyBorder="1" applyAlignment="1">
      <alignment horizontal="center" vertical="center" wrapText="1"/>
    </xf>
    <xf numFmtId="3" fontId="16" fillId="9" borderId="20" xfId="0" applyNumberFormat="1" applyFont="1" applyFill="1" applyBorder="1" applyAlignment="1">
      <alignment horizontal="center" vertical="center"/>
    </xf>
    <xf numFmtId="3" fontId="16" fillId="9" borderId="43" xfId="0" applyNumberFormat="1" applyFont="1" applyFill="1" applyBorder="1" applyAlignment="1">
      <alignment horizontal="center" vertical="center"/>
    </xf>
    <xf numFmtId="3" fontId="16" fillId="9" borderId="33" xfId="0" applyNumberFormat="1" applyFont="1" applyFill="1" applyBorder="1" applyAlignment="1">
      <alignment horizontal="center" vertical="center"/>
    </xf>
    <xf numFmtId="0" fontId="15" fillId="9" borderId="20" xfId="3" applyFont="1" applyFill="1" applyBorder="1" applyAlignment="1">
      <alignment horizontal="center"/>
    </xf>
    <xf numFmtId="0" fontId="15" fillId="9" borderId="43" xfId="3" applyFont="1" applyFill="1" applyBorder="1" applyAlignment="1">
      <alignment horizontal="center"/>
    </xf>
    <xf numFmtId="0" fontId="15" fillId="9" borderId="33" xfId="3" applyFont="1" applyFill="1" applyBorder="1" applyAlignment="1">
      <alignment horizontal="center"/>
    </xf>
    <xf numFmtId="0" fontId="15" fillId="0" borderId="48"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44" xfId="0" applyFont="1" applyBorder="1" applyAlignment="1">
      <alignment horizontal="center" vertical="center" wrapText="1"/>
    </xf>
    <xf numFmtId="0" fontId="5" fillId="0" borderId="47" xfId="0" applyFont="1" applyBorder="1" applyAlignment="1">
      <alignment horizontal="center" wrapText="1"/>
    </xf>
    <xf numFmtId="0" fontId="5" fillId="0" borderId="22" xfId="0" applyFont="1" applyBorder="1" applyAlignment="1">
      <alignment horizontal="center" wrapText="1"/>
    </xf>
    <xf numFmtId="0" fontId="5" fillId="0" borderId="39" xfId="0" applyFont="1" applyBorder="1" applyAlignment="1">
      <alignment horizontal="center" wrapText="1"/>
    </xf>
    <xf numFmtId="0" fontId="4" fillId="0" borderId="20" xfId="0" applyFont="1" applyBorder="1" applyAlignment="1">
      <alignment horizontal="center" vertical="center"/>
    </xf>
    <xf numFmtId="0" fontId="4" fillId="0" borderId="43" xfId="0" applyFont="1" applyBorder="1" applyAlignment="1">
      <alignment horizontal="center" vertical="center"/>
    </xf>
    <xf numFmtId="0" fontId="4" fillId="0" borderId="48" xfId="0" applyFont="1" applyBorder="1" applyAlignment="1">
      <alignment horizontal="center" vertical="center"/>
    </xf>
    <xf numFmtId="0" fontId="4" fillId="0" borderId="37" xfId="0" applyFont="1" applyBorder="1" applyAlignment="1">
      <alignment horizontal="center"/>
    </xf>
    <xf numFmtId="0" fontId="0" fillId="0" borderId="27" xfId="0" applyBorder="1" applyAlignment="1">
      <alignment horizontal="center"/>
    </xf>
    <xf numFmtId="0" fontId="17" fillId="0" borderId="58" xfId="0" applyFont="1" applyBorder="1" applyAlignment="1">
      <alignment horizontal="center" vertical="center" wrapText="1"/>
    </xf>
    <xf numFmtId="0" fontId="0" fillId="0" borderId="60" xfId="0" applyBorder="1" applyAlignment="1">
      <alignment horizontal="center" vertical="center" wrapText="1"/>
    </xf>
    <xf numFmtId="3" fontId="14" fillId="0" borderId="35" xfId="0" applyNumberFormat="1" applyFont="1" applyBorder="1" applyAlignment="1">
      <alignment horizontal="center" vertical="center" wrapText="1"/>
    </xf>
    <xf numFmtId="3" fontId="14" fillId="0" borderId="63" xfId="0" applyNumberFormat="1" applyFont="1" applyBorder="1" applyAlignment="1">
      <alignment horizontal="center" vertical="center" wrapText="1"/>
    </xf>
    <xf numFmtId="0" fontId="17" fillId="9" borderId="38" xfId="0" applyFont="1" applyFill="1" applyBorder="1" applyAlignment="1">
      <alignment horizontal="center" vertical="center" wrapText="1"/>
    </xf>
    <xf numFmtId="0" fontId="17" fillId="9" borderId="9" xfId="0" applyFont="1" applyFill="1" applyBorder="1" applyAlignment="1">
      <alignment horizontal="center" vertical="center" wrapText="1"/>
    </xf>
    <xf numFmtId="0" fontId="17" fillId="9" borderId="44" xfId="0" applyFont="1" applyFill="1" applyBorder="1" applyAlignment="1">
      <alignment horizontal="center" vertical="center" wrapText="1"/>
    </xf>
    <xf numFmtId="3" fontId="16" fillId="9" borderId="35" xfId="0" applyNumberFormat="1" applyFont="1" applyFill="1" applyBorder="1" applyAlignment="1">
      <alignment horizontal="center" vertical="center"/>
    </xf>
    <xf numFmtId="3" fontId="16" fillId="9" borderId="63" xfId="0" applyNumberFormat="1" applyFont="1" applyFill="1" applyBorder="1" applyAlignment="1">
      <alignment horizontal="center" vertical="center"/>
    </xf>
    <xf numFmtId="3" fontId="16" fillId="9" borderId="64" xfId="0" applyNumberFormat="1" applyFont="1" applyFill="1" applyBorder="1" applyAlignment="1">
      <alignment horizontal="center" vertical="center"/>
    </xf>
    <xf numFmtId="0" fontId="2" fillId="0" borderId="65" xfId="2" applyBorder="1" applyAlignment="1" applyProtection="1">
      <alignment horizontal="center" vertical="center" wrapText="1"/>
    </xf>
    <xf numFmtId="0" fontId="2" fillId="0" borderId="64" xfId="2" applyBorder="1" applyAlignment="1" applyProtection="1">
      <alignment horizontal="center" vertical="center" wrapText="1"/>
    </xf>
    <xf numFmtId="0" fontId="5" fillId="0" borderId="55" xfId="0" applyFont="1" applyBorder="1" applyAlignment="1">
      <alignment horizontal="center" vertical="center"/>
    </xf>
    <xf numFmtId="0" fontId="5" fillId="0" borderId="2" xfId="0" applyFont="1" applyBorder="1" applyAlignment="1">
      <alignment horizontal="center" vertical="center"/>
    </xf>
    <xf numFmtId="0" fontId="27" fillId="0" borderId="58" xfId="0" applyFont="1" applyBorder="1" applyAlignment="1">
      <alignment horizontal="center" vertical="center" wrapText="1"/>
    </xf>
    <xf numFmtId="0" fontId="27" fillId="0" borderId="60" xfId="0" applyFont="1" applyBorder="1" applyAlignment="1">
      <alignment horizontal="center" vertical="center" wrapText="1"/>
    </xf>
    <xf numFmtId="0" fontId="27" fillId="0" borderId="56" xfId="0" applyFont="1" applyBorder="1" applyAlignment="1">
      <alignment horizontal="center" vertical="center" wrapText="1"/>
    </xf>
    <xf numFmtId="0" fontId="27" fillId="0" borderId="55" xfId="0" applyFont="1" applyBorder="1" applyAlignment="1">
      <alignment horizontal="center" vertical="center" wrapText="1"/>
    </xf>
    <xf numFmtId="0" fontId="27" fillId="0" borderId="2" xfId="0" applyFont="1" applyBorder="1" applyAlignment="1">
      <alignment horizontal="center" vertical="center" wrapText="1"/>
    </xf>
    <xf numFmtId="0" fontId="5" fillId="0" borderId="66" xfId="0" applyFont="1" applyBorder="1" applyAlignment="1">
      <alignment horizontal="center" vertical="center"/>
    </xf>
    <xf numFmtId="0" fontId="5" fillId="0" borderId="35" xfId="0" applyFont="1" applyBorder="1" applyAlignment="1">
      <alignment horizontal="center" vertical="center"/>
    </xf>
    <xf numFmtId="0" fontId="19" fillId="9" borderId="20" xfId="0" applyFont="1" applyFill="1" applyBorder="1" applyAlignment="1">
      <alignment horizontal="center"/>
    </xf>
    <xf numFmtId="0" fontId="19" fillId="9" borderId="43" xfId="0" applyFont="1" applyFill="1" applyBorder="1" applyAlignment="1">
      <alignment horizontal="center"/>
    </xf>
    <xf numFmtId="0" fontId="19" fillId="9" borderId="33" xfId="0" applyFont="1" applyFill="1" applyBorder="1" applyAlignment="1">
      <alignment horizontal="center"/>
    </xf>
    <xf numFmtId="3" fontId="17" fillId="10" borderId="58" xfId="0" applyNumberFormat="1" applyFont="1" applyFill="1" applyBorder="1" applyAlignment="1">
      <alignment horizontal="center" vertical="center" wrapText="1"/>
    </xf>
    <xf numFmtId="3" fontId="17" fillId="10" borderId="56" xfId="0" applyNumberFormat="1" applyFont="1" applyFill="1" applyBorder="1" applyAlignment="1">
      <alignment horizontal="center" vertical="center" wrapText="1"/>
    </xf>
    <xf numFmtId="3" fontId="17" fillId="5" borderId="35" xfId="0" applyNumberFormat="1" applyFont="1" applyFill="1" applyBorder="1" applyAlignment="1" applyProtection="1">
      <alignment horizontal="center" vertical="center"/>
      <protection locked="0"/>
    </xf>
    <xf numFmtId="3" fontId="17" fillId="5" borderId="34" xfId="0" applyNumberFormat="1" applyFont="1" applyFill="1" applyBorder="1" applyAlignment="1" applyProtection="1">
      <alignment horizontal="center" vertical="center"/>
      <protection locked="0"/>
    </xf>
    <xf numFmtId="0" fontId="15" fillId="10" borderId="36" xfId="0" applyFont="1" applyFill="1" applyBorder="1" applyAlignment="1">
      <alignment horizontal="center"/>
    </xf>
    <xf numFmtId="0" fontId="15" fillId="10" borderId="24" xfId="0" applyFont="1" applyFill="1" applyBorder="1" applyAlignment="1">
      <alignment horizontal="center"/>
    </xf>
    <xf numFmtId="0" fontId="15" fillId="0" borderId="20" xfId="0" applyFont="1" applyBorder="1"/>
    <xf numFmtId="0" fontId="3" fillId="0" borderId="43" xfId="0" applyFont="1" applyBorder="1"/>
    <xf numFmtId="0" fontId="15" fillId="0" borderId="10" xfId="0" applyFont="1" applyBorder="1" applyAlignment="1">
      <alignment horizontal="center" vertical="center"/>
    </xf>
    <xf numFmtId="0" fontId="18" fillId="0" borderId="1" xfId="0" applyFont="1" applyBorder="1" applyAlignment="1">
      <alignment horizontal="center" vertical="center"/>
    </xf>
    <xf numFmtId="0" fontId="5" fillId="0" borderId="55" xfId="0" applyFont="1" applyBorder="1" applyAlignment="1">
      <alignment horizontal="center" vertical="center" wrapText="1"/>
    </xf>
    <xf numFmtId="0" fontId="5" fillId="0" borderId="2" xfId="0" applyFont="1" applyBorder="1" applyAlignment="1">
      <alignment horizontal="center" vertical="center" wrapText="1"/>
    </xf>
    <xf numFmtId="0" fontId="5" fillId="0" borderId="58" xfId="0" applyFont="1" applyBorder="1" applyAlignment="1">
      <alignment horizontal="center" vertical="center" wrapText="1"/>
    </xf>
    <xf numFmtId="0" fontId="5" fillId="0" borderId="56" xfId="0" applyFont="1" applyBorder="1" applyAlignment="1">
      <alignment horizontal="center" vertical="center" wrapText="1"/>
    </xf>
    <xf numFmtId="0" fontId="14" fillId="9" borderId="20" xfId="0" applyFont="1" applyFill="1" applyBorder="1" applyAlignment="1">
      <alignment horizontal="center"/>
    </xf>
    <xf numFmtId="0" fontId="14" fillId="9" borderId="43" xfId="0" applyFont="1" applyFill="1" applyBorder="1" applyAlignment="1">
      <alignment horizontal="center"/>
    </xf>
    <xf numFmtId="0" fontId="14" fillId="9" borderId="33" xfId="0" applyFont="1" applyFill="1" applyBorder="1" applyAlignment="1">
      <alignment horizontal="center"/>
    </xf>
    <xf numFmtId="0" fontId="14" fillId="6" borderId="6" xfId="0" applyFont="1" applyFill="1" applyBorder="1" applyAlignment="1">
      <alignment horizontal="center"/>
    </xf>
    <xf numFmtId="0" fontId="14" fillId="6" borderId="43" xfId="0" applyFont="1" applyFill="1" applyBorder="1" applyAlignment="1">
      <alignment horizontal="center"/>
    </xf>
    <xf numFmtId="0" fontId="14" fillId="6" borderId="5" xfId="0" applyFont="1" applyFill="1" applyBorder="1" applyAlignment="1">
      <alignment horizontal="center"/>
    </xf>
    <xf numFmtId="0" fontId="5" fillId="0" borderId="48" xfId="0" applyFont="1" applyBorder="1" applyAlignment="1">
      <alignment horizontal="center" wrapText="1"/>
    </xf>
    <xf numFmtId="0" fontId="0" fillId="6" borderId="48" xfId="0" applyFill="1" applyBorder="1" applyAlignment="1">
      <alignment horizontal="center"/>
    </xf>
    <xf numFmtId="0" fontId="0" fillId="6" borderId="52" xfId="0" applyFill="1" applyBorder="1" applyAlignment="1">
      <alignment horizontal="center"/>
    </xf>
    <xf numFmtId="0" fontId="0" fillId="6" borderId="9" xfId="0" applyFill="1" applyBorder="1" applyAlignment="1">
      <alignment horizontal="center"/>
    </xf>
    <xf numFmtId="0" fontId="0" fillId="6" borderId="0" xfId="0" applyFill="1" applyAlignment="1">
      <alignment horizontal="center"/>
    </xf>
    <xf numFmtId="0" fontId="0" fillId="6" borderId="44" xfId="0" applyFill="1" applyBorder="1" applyAlignment="1">
      <alignment horizontal="center"/>
    </xf>
    <xf numFmtId="0" fontId="0" fillId="6" borderId="57" xfId="0" applyFill="1" applyBorder="1" applyAlignment="1">
      <alignment horizontal="center"/>
    </xf>
    <xf numFmtId="3" fontId="5" fillId="0" borderId="47" xfId="0" applyNumberFormat="1" applyFont="1" applyBorder="1" applyAlignment="1">
      <alignment horizontal="center" vertical="center"/>
    </xf>
    <xf numFmtId="0" fontId="5" fillId="0" borderId="22" xfId="0" applyFont="1" applyBorder="1" applyAlignment="1">
      <alignment horizontal="center" vertical="center"/>
    </xf>
    <xf numFmtId="0" fontId="5" fillId="0" borderId="39" xfId="0" applyFont="1" applyBorder="1" applyAlignment="1">
      <alignment horizontal="center" vertical="center"/>
    </xf>
    <xf numFmtId="171" fontId="5" fillId="0" borderId="62" xfId="1" applyNumberFormat="1" applyFont="1" applyFill="1" applyBorder="1" applyAlignment="1">
      <alignment horizontal="center" vertical="center"/>
    </xf>
    <xf numFmtId="171" fontId="5" fillId="0" borderId="51" xfId="1" applyNumberFormat="1" applyFont="1" applyFill="1" applyBorder="1" applyAlignment="1">
      <alignment horizontal="center" vertical="center"/>
    </xf>
    <xf numFmtId="171" fontId="5" fillId="0" borderId="53" xfId="1" applyNumberFormat="1" applyFont="1" applyFill="1" applyBorder="1" applyAlignment="1">
      <alignment horizontal="center" vertical="center"/>
    </xf>
    <xf numFmtId="3" fontId="16" fillId="9" borderId="62" xfId="0" applyNumberFormat="1" applyFont="1" applyFill="1" applyBorder="1" applyAlignment="1">
      <alignment horizontal="center" vertical="center"/>
    </xf>
    <xf numFmtId="3" fontId="16" fillId="9" borderId="51" xfId="0" applyNumberFormat="1" applyFont="1" applyFill="1" applyBorder="1" applyAlignment="1">
      <alignment horizontal="center" vertical="center"/>
    </xf>
    <xf numFmtId="3" fontId="16" fillId="9" borderId="53" xfId="0" applyNumberFormat="1" applyFont="1" applyFill="1" applyBorder="1" applyAlignment="1">
      <alignment horizontal="center" vertical="center"/>
    </xf>
    <xf numFmtId="0" fontId="21" fillId="8" borderId="55" xfId="0" applyFont="1" applyFill="1" applyBorder="1" applyAlignment="1">
      <alignment horizontal="center" wrapText="1"/>
    </xf>
    <xf numFmtId="0" fontId="23" fillId="0" borderId="55" xfId="0" applyFont="1" applyBorder="1" applyAlignment="1">
      <alignment horizontal="center" vertical="center" wrapText="1" readingOrder="1"/>
    </xf>
  </cellXfs>
  <cellStyles count="5">
    <cellStyle name="Ezres" xfId="1" builtinId="3"/>
    <cellStyle name="Hivatkozás" xfId="2" builtinId="8"/>
    <cellStyle name="Jó" xfId="3" builtinId="26"/>
    <cellStyle name="Normál" xfId="0" builtinId="0"/>
    <cellStyle name="Százalék" xfId="4" builtinId="5"/>
  </cellStyles>
  <dxfs count="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B8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fmlaLink="$M$9" lockText="1" noThreeD="1"/>
</file>

<file path=xl/ctrlProps/ctrlProp2.xml><?xml version="1.0" encoding="utf-8"?>
<formControlPr xmlns="http://schemas.microsoft.com/office/spreadsheetml/2009/9/main" objectType="CheckBox" fmlaLink="$M$9" noThreeD="1"/>
</file>

<file path=xl/ctrlProps/ctrlProp3.xml><?xml version="1.0" encoding="utf-8"?>
<formControlPr xmlns="http://schemas.microsoft.com/office/spreadsheetml/2009/9/main" objectType="CheckBox" fmlaLink="$M$9" noThreeD="1"/>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161925</xdr:colOff>
      <xdr:row>73</xdr:row>
      <xdr:rowOff>57150</xdr:rowOff>
    </xdr:from>
    <xdr:to>
      <xdr:col>4</xdr:col>
      <xdr:colOff>2606675</xdr:colOff>
      <xdr:row>87</xdr:row>
      <xdr:rowOff>76200</xdr:rowOff>
    </xdr:to>
    <xdr:pic>
      <xdr:nvPicPr>
        <xdr:cNvPr id="1138" name="Kép 1">
          <a:extLst>
            <a:ext uri="{FF2B5EF4-FFF2-40B4-BE49-F238E27FC236}">
              <a16:creationId xmlns:a16="http://schemas.microsoft.com/office/drawing/2014/main" id="{00000000-0008-0000-0000-00007204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286500" y="15706725"/>
          <a:ext cx="5553075" cy="228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219075</xdr:colOff>
      <xdr:row>73</xdr:row>
      <xdr:rowOff>66675</xdr:rowOff>
    </xdr:from>
    <xdr:to>
      <xdr:col>6</xdr:col>
      <xdr:colOff>1498599</xdr:colOff>
      <xdr:row>76</xdr:row>
      <xdr:rowOff>133349</xdr:rowOff>
    </xdr:to>
    <xdr:pic>
      <xdr:nvPicPr>
        <xdr:cNvPr id="1139" name="Kép 1">
          <a:extLst>
            <a:ext uri="{FF2B5EF4-FFF2-40B4-BE49-F238E27FC236}">
              <a16:creationId xmlns:a16="http://schemas.microsoft.com/office/drawing/2014/main" id="{00000000-0008-0000-0000-00007304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53925" y="15716250"/>
          <a:ext cx="3409950" cy="5524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76</xdr:row>
      <xdr:rowOff>133350</xdr:rowOff>
    </xdr:from>
    <xdr:to>
      <xdr:col>7</xdr:col>
      <xdr:colOff>1847850</xdr:colOff>
      <xdr:row>87</xdr:row>
      <xdr:rowOff>38101</xdr:rowOff>
    </xdr:to>
    <xdr:pic>
      <xdr:nvPicPr>
        <xdr:cNvPr id="1140" name="Kép 2">
          <a:extLst>
            <a:ext uri="{FF2B5EF4-FFF2-40B4-BE49-F238E27FC236}">
              <a16:creationId xmlns:a16="http://schemas.microsoft.com/office/drawing/2014/main" id="{00000000-0008-0000-0000-00007404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553950" y="16268700"/>
          <a:ext cx="5638800" cy="1685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3</xdr:col>
          <xdr:colOff>95250</xdr:colOff>
          <xdr:row>3</xdr:row>
          <xdr:rowOff>76200</xdr:rowOff>
        </xdr:from>
        <xdr:to>
          <xdr:col>4</xdr:col>
          <xdr:colOff>9525</xdr:colOff>
          <xdr:row>5</xdr:row>
          <xdr:rowOff>114300</xdr:rowOff>
        </xdr:to>
        <xdr:sp macro="" textlink="">
          <xdr:nvSpPr>
            <xdr:cNvPr id="1142" name="Check Box 118" hidden="1">
              <a:extLst>
                <a:ext uri="{63B3BB69-23CF-44E3-9099-C40C66FF867C}">
                  <a14:compatExt spid="_x0000_s1142"/>
                </a:ext>
                <a:ext uri="{FF2B5EF4-FFF2-40B4-BE49-F238E27FC236}">
                  <a16:creationId xmlns:a16="http://schemas.microsoft.com/office/drawing/2014/main" id="{00000000-0008-0000-0000-00007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2</xdr:col>
      <xdr:colOff>161925</xdr:colOff>
      <xdr:row>73</xdr:row>
      <xdr:rowOff>57150</xdr:rowOff>
    </xdr:from>
    <xdr:to>
      <xdr:col>4</xdr:col>
      <xdr:colOff>2600325</xdr:colOff>
      <xdr:row>87</xdr:row>
      <xdr:rowOff>76200</xdr:rowOff>
    </xdr:to>
    <xdr:pic>
      <xdr:nvPicPr>
        <xdr:cNvPr id="2" name="Kép 1">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686425" y="15887700"/>
          <a:ext cx="5553075" cy="228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219075</xdr:colOff>
      <xdr:row>73</xdr:row>
      <xdr:rowOff>66675</xdr:rowOff>
    </xdr:from>
    <xdr:to>
      <xdr:col>6</xdr:col>
      <xdr:colOff>1495424</xdr:colOff>
      <xdr:row>76</xdr:row>
      <xdr:rowOff>133349</xdr:rowOff>
    </xdr:to>
    <xdr:pic>
      <xdr:nvPicPr>
        <xdr:cNvPr id="3" name="Kép 1">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53850" y="15897225"/>
          <a:ext cx="3409949" cy="55244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76</xdr:row>
      <xdr:rowOff>133350</xdr:rowOff>
    </xdr:from>
    <xdr:to>
      <xdr:col>7</xdr:col>
      <xdr:colOff>1847850</xdr:colOff>
      <xdr:row>87</xdr:row>
      <xdr:rowOff>38101</xdr:rowOff>
    </xdr:to>
    <xdr:pic>
      <xdr:nvPicPr>
        <xdr:cNvPr id="4" name="Kép 2">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953875" y="16449675"/>
          <a:ext cx="5638800" cy="168592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editAs="oneCell">
        <xdr:from>
          <xdr:col>3</xdr:col>
          <xdr:colOff>127000</xdr:colOff>
          <xdr:row>3</xdr:row>
          <xdr:rowOff>12700</xdr:rowOff>
        </xdr:from>
        <xdr:to>
          <xdr:col>4</xdr:col>
          <xdr:colOff>38100</xdr:colOff>
          <xdr:row>5</xdr:row>
          <xdr:rowOff>133350</xdr:rowOff>
        </xdr:to>
        <xdr:sp macro="" textlink="">
          <xdr:nvSpPr>
            <xdr:cNvPr id="5121" name="Check Box 1" hidden="1">
              <a:extLst>
                <a:ext uri="{63B3BB69-23CF-44E3-9099-C40C66FF867C}">
                  <a14:compatExt spid="_x0000_s5121"/>
                </a:ext>
                <a:ext uri="{FF2B5EF4-FFF2-40B4-BE49-F238E27FC236}">
                  <a16:creationId xmlns:a16="http://schemas.microsoft.com/office/drawing/2014/main" id="{00000000-0008-0000-0100-0000011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69850</xdr:colOff>
          <xdr:row>3</xdr:row>
          <xdr:rowOff>38100</xdr:rowOff>
        </xdr:from>
        <xdr:to>
          <xdr:col>4</xdr:col>
          <xdr:colOff>1495425</xdr:colOff>
          <xdr:row>5</xdr:row>
          <xdr:rowOff>142875</xdr:rowOff>
        </xdr:to>
        <xdr:sp macro="" textlink="">
          <xdr:nvSpPr>
            <xdr:cNvPr id="6145" name="Check Box 1" hidden="1">
              <a:extLst>
                <a:ext uri="{63B3BB69-23CF-44E3-9099-C40C66FF867C}">
                  <a14:compatExt spid="_x0000_s6145"/>
                </a:ext>
                <a:ext uri="{FF2B5EF4-FFF2-40B4-BE49-F238E27FC236}">
                  <a16:creationId xmlns:a16="http://schemas.microsoft.com/office/drawing/2014/main" id="{00000000-0008-0000-0200-000001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twoCellAnchor editAs="oneCell">
    <xdr:from>
      <xdr:col>2</xdr:col>
      <xdr:colOff>254000</xdr:colOff>
      <xdr:row>80</xdr:row>
      <xdr:rowOff>47625</xdr:rowOff>
    </xdr:from>
    <xdr:to>
      <xdr:col>4</xdr:col>
      <xdr:colOff>2696936</xdr:colOff>
      <xdr:row>94</xdr:row>
      <xdr:rowOff>130175</xdr:rowOff>
    </xdr:to>
    <xdr:pic>
      <xdr:nvPicPr>
        <xdr:cNvPr id="5" name="Kép 4">
          <a:extLst>
            <a:ext uri="{FF2B5EF4-FFF2-40B4-BE49-F238E27FC236}">
              <a16:creationId xmlns:a16="http://schemas.microsoft.com/office/drawing/2014/main" id="{00000000-0008-0000-0200-000005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778500" y="14747875"/>
          <a:ext cx="5554436" cy="2305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324757</xdr:colOff>
      <xdr:row>80</xdr:row>
      <xdr:rowOff>57150</xdr:rowOff>
    </xdr:from>
    <xdr:to>
      <xdr:col>6</xdr:col>
      <xdr:colOff>1610178</xdr:colOff>
      <xdr:row>83</xdr:row>
      <xdr:rowOff>140606</xdr:rowOff>
    </xdr:to>
    <xdr:pic>
      <xdr:nvPicPr>
        <xdr:cNvPr id="6" name="Kép 1">
          <a:extLst>
            <a:ext uri="{FF2B5EF4-FFF2-40B4-BE49-F238E27FC236}">
              <a16:creationId xmlns:a16="http://schemas.microsoft.com/office/drawing/2014/main" id="{00000000-0008-0000-02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850007" y="14757400"/>
          <a:ext cx="3412671" cy="55653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524782</xdr:colOff>
      <xdr:row>83</xdr:row>
      <xdr:rowOff>137432</xdr:rowOff>
    </xdr:from>
    <xdr:to>
      <xdr:col>7</xdr:col>
      <xdr:colOff>1964871</xdr:colOff>
      <xdr:row>94</xdr:row>
      <xdr:rowOff>92076</xdr:rowOff>
    </xdr:to>
    <xdr:pic>
      <xdr:nvPicPr>
        <xdr:cNvPr id="7" name="Kép 2">
          <a:extLst>
            <a:ext uri="{FF2B5EF4-FFF2-40B4-BE49-F238E27FC236}">
              <a16:creationId xmlns:a16="http://schemas.microsoft.com/office/drawing/2014/main" id="{00000000-0008-0000-02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2050032" y="15313932"/>
          <a:ext cx="5646964" cy="170089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fgsz.hu/file/documents/2/2830/fedezetkezeles_2024_10_01.pdf" TargetMode="External"/><Relationship Id="rId7" Type="http://schemas.openxmlformats.org/officeDocument/2006/relationships/ctrlProp" Target="../ctrlProps/ctrlProp1.xml"/><Relationship Id="rId2" Type="http://schemas.openxmlformats.org/officeDocument/2006/relationships/hyperlink" Target="https://fgsz.hu/file/documents/0/0948/limit_handling_1_oct_2024.pdf" TargetMode="External"/><Relationship Id="rId1" Type="http://schemas.openxmlformats.org/officeDocument/2006/relationships/hyperlink" Target="https://fgsz.hu/file/documents/0/0946/fedezetkezeles_2022_10_01.pdf" TargetMode="External"/><Relationship Id="rId6" Type="http://schemas.openxmlformats.org/officeDocument/2006/relationships/vmlDrawing" Target="../drawings/vmlDrawing1.vm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fgsz.hu/file/documents/2/2830/fedezetkezeles_2024_10_01.pdf" TargetMode="External"/><Relationship Id="rId7" Type="http://schemas.openxmlformats.org/officeDocument/2006/relationships/ctrlProp" Target="../ctrlProps/ctrlProp2.xml"/><Relationship Id="rId2" Type="http://schemas.openxmlformats.org/officeDocument/2006/relationships/hyperlink" Target="https://fgsz.hu/file/documents/0/0948/limit_handling_1_oct_2024.pdf" TargetMode="External"/><Relationship Id="rId1" Type="http://schemas.openxmlformats.org/officeDocument/2006/relationships/hyperlink" Target="https://fgsz.hu/file/documents/0/0946/fedezetkezeles_2022_10_01.pdf" TargetMode="External"/><Relationship Id="rId6" Type="http://schemas.openxmlformats.org/officeDocument/2006/relationships/vmlDrawing" Target="../drawings/vmlDrawing2.vm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fgsz.hu/file/documents/2/2830/fedezetkezeles_2024_10_01.pdf" TargetMode="External"/><Relationship Id="rId7" Type="http://schemas.openxmlformats.org/officeDocument/2006/relationships/ctrlProp" Target="../ctrlProps/ctrlProp3.xml"/><Relationship Id="rId2" Type="http://schemas.openxmlformats.org/officeDocument/2006/relationships/hyperlink" Target="https://fgsz.hu/file/documents/0/0948/limit_handling_1_oct_2024.pdf" TargetMode="External"/><Relationship Id="rId1" Type="http://schemas.openxmlformats.org/officeDocument/2006/relationships/hyperlink" Target="https://fgsz.hu/file/documents/0/0946/fedezetkezeles_2022_10_01.pdf" TargetMode="External"/><Relationship Id="rId6" Type="http://schemas.openxmlformats.org/officeDocument/2006/relationships/vmlDrawing" Target="../drawings/vmlDrawing3.vml"/><Relationship Id="rId5" Type="http://schemas.openxmlformats.org/officeDocument/2006/relationships/drawing" Target="../drawings/drawing3.xml"/><Relationship Id="rId4"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Munka1">
    <tabColor rgb="FF92D050"/>
  </sheetPr>
  <dimension ref="A1:M138"/>
  <sheetViews>
    <sheetView zoomScale="70" zoomScaleNormal="70" workbookViewId="0">
      <selection activeCell="F9" sqref="F9"/>
    </sheetView>
  </sheetViews>
  <sheetFormatPr defaultRowHeight="12.5" x14ac:dyDescent="0.25"/>
  <cols>
    <col min="1" max="1" width="17.26953125" customWidth="1"/>
    <col min="2" max="2" width="65.54296875" customWidth="1"/>
    <col min="3" max="3" width="24.81640625" customWidth="1"/>
    <col min="4" max="4" width="21.81640625" customWidth="1"/>
    <col min="5" max="5" width="43.453125" customWidth="1"/>
    <col min="6" max="6" width="32" bestFit="1" customWidth="1"/>
    <col min="7" max="7" width="31.1796875" customWidth="1"/>
    <col min="8" max="8" width="58.54296875" customWidth="1"/>
    <col min="9" max="9" width="36.7265625" customWidth="1"/>
    <col min="10" max="10" width="37" customWidth="1"/>
    <col min="11" max="11" width="16.54296875" customWidth="1"/>
    <col min="12" max="12" width="14.453125" style="174" bestFit="1" customWidth="1"/>
    <col min="13" max="13" width="28" style="174" bestFit="1" customWidth="1"/>
  </cols>
  <sheetData>
    <row r="1" spans="2:13" ht="13" thickBot="1" x14ac:dyDescent="0.3"/>
    <row r="2" spans="2:13" ht="23.5" thickBot="1" x14ac:dyDescent="0.55000000000000004">
      <c r="B2" s="284" t="s">
        <v>127</v>
      </c>
      <c r="C2" s="285"/>
      <c r="D2" s="285"/>
      <c r="E2" s="285"/>
      <c r="F2" s="285"/>
      <c r="G2" s="285"/>
      <c r="H2" s="285"/>
      <c r="I2" s="285"/>
      <c r="J2" s="286"/>
    </row>
    <row r="4" spans="2:13" ht="13" thickBot="1" x14ac:dyDescent="0.3"/>
    <row r="5" spans="2:13" ht="18.5" thickBot="1" x14ac:dyDescent="0.45">
      <c r="B5" s="293" t="s">
        <v>120</v>
      </c>
      <c r="C5" s="294"/>
      <c r="D5" s="169"/>
    </row>
    <row r="7" spans="2:13" ht="13" thickBot="1" x14ac:dyDescent="0.3"/>
    <row r="8" spans="2:13" ht="18.5" thickBot="1" x14ac:dyDescent="0.45">
      <c r="B8" s="295" t="s">
        <v>52</v>
      </c>
      <c r="C8" s="296"/>
      <c r="D8" s="65"/>
      <c r="E8" s="249" t="s">
        <v>99</v>
      </c>
      <c r="F8" s="251"/>
      <c r="H8" s="168" t="s">
        <v>110</v>
      </c>
      <c r="I8" s="291" t="s">
        <v>111</v>
      </c>
      <c r="J8" s="292"/>
    </row>
    <row r="9" spans="2:13" ht="36" customHeight="1" x14ac:dyDescent="0.35">
      <c r="B9" s="90" t="s">
        <v>55</v>
      </c>
      <c r="C9" s="91">
        <v>1149.06</v>
      </c>
      <c r="D9" s="66"/>
      <c r="E9" s="77" t="s">
        <v>51</v>
      </c>
      <c r="F9" s="180" t="s">
        <v>4</v>
      </c>
      <c r="H9" s="299" t="s">
        <v>122</v>
      </c>
      <c r="I9" s="297" t="s">
        <v>125</v>
      </c>
      <c r="J9" s="298"/>
      <c r="L9" s="174" t="s">
        <v>4</v>
      </c>
      <c r="M9" s="199" t="b">
        <v>0</v>
      </c>
    </row>
    <row r="10" spans="2:13" ht="35.25" customHeight="1" x14ac:dyDescent="0.35">
      <c r="B10" s="75" t="s">
        <v>56</v>
      </c>
      <c r="C10" s="70">
        <v>1149.06</v>
      </c>
      <c r="D10" s="66"/>
      <c r="E10" s="74" t="s">
        <v>50</v>
      </c>
      <c r="F10" s="72">
        <v>35000000</v>
      </c>
      <c r="H10" s="300"/>
      <c r="I10" s="297"/>
      <c r="J10" s="298"/>
      <c r="L10" s="174" t="s">
        <v>5</v>
      </c>
      <c r="M10" s="174">
        <v>1.27</v>
      </c>
    </row>
    <row r="11" spans="2:13" ht="35.25" customHeight="1" x14ac:dyDescent="0.35">
      <c r="B11" s="75" t="s">
        <v>57</v>
      </c>
      <c r="C11" s="70">
        <v>114.91</v>
      </c>
      <c r="D11" s="66"/>
      <c r="E11" s="74" t="s">
        <v>48</v>
      </c>
      <c r="F11" s="79">
        <v>0.2</v>
      </c>
      <c r="H11" s="277" t="s">
        <v>140</v>
      </c>
      <c r="I11" s="280" t="s">
        <v>141</v>
      </c>
      <c r="J11" s="281"/>
      <c r="L11" s="174" t="s">
        <v>6</v>
      </c>
    </row>
    <row r="12" spans="2:13" ht="35.25" customHeight="1" x14ac:dyDescent="0.35">
      <c r="B12" s="75" t="s">
        <v>58</v>
      </c>
      <c r="C12" s="70">
        <v>1326.48</v>
      </c>
      <c r="D12" s="66"/>
      <c r="E12" s="287" t="s">
        <v>49</v>
      </c>
      <c r="F12" s="289">
        <v>35000000</v>
      </c>
      <c r="H12" s="279"/>
      <c r="I12" s="280"/>
      <c r="J12" s="281"/>
      <c r="L12" s="174" t="s">
        <v>7</v>
      </c>
    </row>
    <row r="13" spans="2:13" ht="18" customHeight="1" x14ac:dyDescent="0.35">
      <c r="B13" s="75" t="s">
        <v>59</v>
      </c>
      <c r="C13" s="70">
        <v>1326.48</v>
      </c>
      <c r="D13" s="66"/>
      <c r="E13" s="288"/>
      <c r="F13" s="290"/>
      <c r="H13" s="277" t="s">
        <v>123</v>
      </c>
      <c r="I13" s="280" t="s">
        <v>126</v>
      </c>
      <c r="J13" s="281"/>
    </row>
    <row r="14" spans="2:13" ht="18" customHeight="1" x14ac:dyDescent="0.35">
      <c r="B14" s="75" t="s">
        <v>60</v>
      </c>
      <c r="C14" s="70">
        <v>1326.48</v>
      </c>
      <c r="D14" s="66"/>
      <c r="E14" s="263" t="s">
        <v>85</v>
      </c>
      <c r="F14" s="265">
        <f>F12/F11</f>
        <v>175000000</v>
      </c>
      <c r="H14" s="278"/>
      <c r="I14" s="280"/>
      <c r="J14" s="281"/>
    </row>
    <row r="15" spans="2:13" ht="18" customHeight="1" x14ac:dyDescent="0.35">
      <c r="B15" s="75" t="s">
        <v>61</v>
      </c>
      <c r="C15" s="70">
        <v>1326.48</v>
      </c>
      <c r="D15" s="66"/>
      <c r="E15" s="264"/>
      <c r="F15" s="266"/>
      <c r="H15" s="278"/>
      <c r="I15" s="280"/>
      <c r="J15" s="281"/>
    </row>
    <row r="16" spans="2:13" ht="18" customHeight="1" x14ac:dyDescent="0.35">
      <c r="B16" s="75" t="s">
        <v>62</v>
      </c>
      <c r="C16" s="71">
        <v>29.22</v>
      </c>
      <c r="D16" s="66"/>
      <c r="E16" s="267" t="s">
        <v>86</v>
      </c>
      <c r="F16" s="270">
        <f>J68</f>
        <v>0</v>
      </c>
      <c r="H16" s="279"/>
      <c r="I16" s="280"/>
      <c r="J16" s="281"/>
    </row>
    <row r="17" spans="1:13" ht="18" customHeight="1" x14ac:dyDescent="0.35">
      <c r="B17" s="75" t="s">
        <v>63</v>
      </c>
      <c r="C17" s="70">
        <v>8837.7900000000009</v>
      </c>
      <c r="D17" s="66"/>
      <c r="E17" s="268"/>
      <c r="F17" s="271"/>
      <c r="H17" s="147" t="s">
        <v>108</v>
      </c>
      <c r="I17" s="275" t="s">
        <v>112</v>
      </c>
      <c r="J17" s="276"/>
    </row>
    <row r="18" spans="1:13" ht="18" customHeight="1" x14ac:dyDescent="0.35">
      <c r="B18" s="171" t="s">
        <v>54</v>
      </c>
      <c r="C18" s="172"/>
      <c r="D18" s="66"/>
      <c r="E18" s="268"/>
      <c r="F18" s="271"/>
      <c r="H18" s="148" t="s">
        <v>114</v>
      </c>
      <c r="I18" s="282" t="s">
        <v>113</v>
      </c>
      <c r="J18" s="283"/>
    </row>
    <row r="19" spans="1:13" s="6" customFormat="1" ht="18" customHeight="1" thickBot="1" x14ac:dyDescent="0.4">
      <c r="B19" s="76" t="s">
        <v>53</v>
      </c>
      <c r="C19" s="206">
        <v>0.80940000000000001</v>
      </c>
      <c r="D19" s="66"/>
      <c r="E19" s="269"/>
      <c r="F19" s="272"/>
      <c r="H19" s="149" t="s">
        <v>109</v>
      </c>
      <c r="I19" s="273" t="s">
        <v>124</v>
      </c>
      <c r="J19" s="274"/>
      <c r="L19" s="174"/>
      <c r="M19" s="174"/>
    </row>
    <row r="20" spans="1:13" s="6" customFormat="1" ht="18" customHeight="1" x14ac:dyDescent="0.35">
      <c r="B20" s="82"/>
      <c r="C20" s="83"/>
      <c r="D20" s="66"/>
      <c r="E20" s="66"/>
      <c r="F20" s="66"/>
      <c r="G20" s="84"/>
      <c r="H20" s="73"/>
      <c r="I20" s="2"/>
      <c r="J20"/>
      <c r="L20" s="174"/>
      <c r="M20" s="174"/>
    </row>
    <row r="21" spans="1:13" s="3" customFormat="1" ht="13" thickBot="1" x14ac:dyDescent="0.3">
      <c r="D21" s="4"/>
      <c r="E21"/>
      <c r="F21"/>
      <c r="G21"/>
      <c r="H21"/>
      <c r="I21"/>
      <c r="J21"/>
      <c r="K21"/>
      <c r="L21" s="174"/>
      <c r="M21" s="174"/>
    </row>
    <row r="22" spans="1:13" s="6" customFormat="1" ht="14.5" customHeight="1" thickBot="1" x14ac:dyDescent="0.3">
      <c r="C22" s="258" t="s">
        <v>29</v>
      </c>
      <c r="D22" s="259"/>
      <c r="E22" s="260" t="s">
        <v>26</v>
      </c>
      <c r="F22" s="239"/>
      <c r="G22" s="240" t="s">
        <v>83</v>
      </c>
      <c r="H22" s="240" t="s">
        <v>84</v>
      </c>
      <c r="I22" s="243" t="s">
        <v>82</v>
      </c>
      <c r="J22" s="255" t="s">
        <v>139</v>
      </c>
      <c r="L22" s="174"/>
      <c r="M22" s="174"/>
    </row>
    <row r="23" spans="1:13" s="8" customFormat="1" ht="15" customHeight="1" x14ac:dyDescent="0.3">
      <c r="A23" s="11"/>
      <c r="B23" s="6"/>
      <c r="C23" s="234" t="s">
        <v>30</v>
      </c>
      <c r="D23" s="234" t="s">
        <v>25</v>
      </c>
      <c r="E23" s="261"/>
      <c r="F23" s="262"/>
      <c r="G23" s="241"/>
      <c r="H23" s="241"/>
      <c r="I23" s="244"/>
      <c r="J23" s="256"/>
      <c r="L23" s="174"/>
      <c r="M23" s="174"/>
    </row>
    <row r="24" spans="1:13" s="9" customFormat="1" ht="14.5" thickBot="1" x14ac:dyDescent="0.35">
      <c r="A24" s="11"/>
      <c r="B24" s="6"/>
      <c r="C24" s="235"/>
      <c r="D24" s="235"/>
      <c r="E24" s="44" t="s">
        <v>27</v>
      </c>
      <c r="F24" s="45" t="s">
        <v>28</v>
      </c>
      <c r="G24" s="242"/>
      <c r="H24" s="242"/>
      <c r="I24" s="245"/>
      <c r="J24" s="257"/>
      <c r="L24" s="174"/>
      <c r="M24" s="174"/>
    </row>
    <row r="25" spans="1:13" s="9" customFormat="1" ht="18.5" thickBot="1" x14ac:dyDescent="0.45">
      <c r="A25" s="11"/>
      <c r="B25" s="78" t="s">
        <v>0</v>
      </c>
      <c r="C25" s="28"/>
      <c r="D25" s="28"/>
      <c r="E25" s="34"/>
      <c r="F25" s="34"/>
      <c r="G25" s="28"/>
      <c r="H25" s="28"/>
      <c r="I25" s="28"/>
      <c r="J25" s="46"/>
      <c r="L25" s="174"/>
      <c r="M25" s="174"/>
    </row>
    <row r="26" spans="1:13" ht="14" x14ac:dyDescent="0.3">
      <c r="A26" s="11"/>
      <c r="B26" s="99" t="s">
        <v>19</v>
      </c>
      <c r="C26" s="182"/>
      <c r="D26" s="114"/>
      <c r="E26" s="31"/>
      <c r="F26" s="32"/>
      <c r="G26" s="14">
        <f>+C26*$C$12</f>
        <v>0</v>
      </c>
      <c r="H26" s="14">
        <f>G26*IF($F$9="Q1",Munka2!$E$5,IF($F$9="Q2",Munka2!$E$6,IF($F$9="Q3",Munka2!$E$7,IF($F$9="Q4",Munka2!$E$8,""))))</f>
        <v>0</v>
      </c>
      <c r="I26" s="15">
        <f>H26*$F$11</f>
        <v>0</v>
      </c>
      <c r="J26" s="200">
        <f>H26/3</f>
        <v>0</v>
      </c>
    </row>
    <row r="27" spans="1:13" ht="14" x14ac:dyDescent="0.3">
      <c r="A27" s="11"/>
      <c r="B27" s="99" t="s">
        <v>20</v>
      </c>
      <c r="C27" s="115"/>
      <c r="D27" s="183"/>
      <c r="E27" s="31"/>
      <c r="F27" s="32"/>
      <c r="G27" s="14">
        <f>+D27*$C$12</f>
        <v>0</v>
      </c>
      <c r="H27" s="14">
        <f>G27*IF($F$9="Q1",Munka2!$E$5,IF($F$9="Q2",Munka2!$E$6,IF($F$9="Q3",Munka2!$E$7,IF($F$9="Q4",Munka2!$E$8,""))))</f>
        <v>0</v>
      </c>
      <c r="I27" s="15">
        <f t="shared" ref="I27:I38" si="0">H27*$F$11</f>
        <v>0</v>
      </c>
      <c r="J27" s="200">
        <f t="shared" ref="J27:J38" si="1">H27/3</f>
        <v>0</v>
      </c>
    </row>
    <row r="28" spans="1:13" ht="14" x14ac:dyDescent="0.3">
      <c r="A28" s="11"/>
      <c r="B28" s="100" t="s">
        <v>31</v>
      </c>
      <c r="C28" s="184"/>
      <c r="D28" s="116"/>
      <c r="E28" s="24"/>
      <c r="F28" s="29"/>
      <c r="G28" s="14">
        <f>+C28*$C$12</f>
        <v>0</v>
      </c>
      <c r="H28" s="14">
        <f>G28*IF($F$9="Q1",Munka2!$E$5,IF($F$9="Q2",Munka2!$E$6,IF($F$9="Q3",Munka2!$E$7,IF($F$9="Q4",Munka2!$E$8,""))))</f>
        <v>0</v>
      </c>
      <c r="I28" s="15">
        <f t="shared" si="0"/>
        <v>0</v>
      </c>
      <c r="J28" s="200">
        <f t="shared" si="1"/>
        <v>0</v>
      </c>
    </row>
    <row r="29" spans="1:13" ht="14" x14ac:dyDescent="0.3">
      <c r="A29" s="11"/>
      <c r="B29" s="100" t="s">
        <v>87</v>
      </c>
      <c r="C29" s="117"/>
      <c r="D29" s="185"/>
      <c r="E29" s="24"/>
      <c r="F29" s="29"/>
      <c r="G29" s="14">
        <f>+D29*$C$12</f>
        <v>0</v>
      </c>
      <c r="H29" s="14">
        <f>G29*IF($F$9="Q1",Munka2!$E$5,IF($F$9="Q2",Munka2!$E$6,IF($F$9="Q3",Munka2!$E$7,IF($F$9="Q4",Munka2!$E$8,""))))</f>
        <v>0</v>
      </c>
      <c r="I29" s="15">
        <f t="shared" si="0"/>
        <v>0</v>
      </c>
      <c r="J29" s="200">
        <f t="shared" si="1"/>
        <v>0</v>
      </c>
    </row>
    <row r="30" spans="1:13" s="67" customFormat="1" ht="14" x14ac:dyDescent="0.3">
      <c r="A30" s="11"/>
      <c r="B30" s="100" t="s">
        <v>32</v>
      </c>
      <c r="C30" s="184"/>
      <c r="D30" s="116"/>
      <c r="E30" s="68"/>
      <c r="F30" s="69"/>
      <c r="G30" s="14">
        <f>(+C30*$C$14)</f>
        <v>0</v>
      </c>
      <c r="H30" s="14">
        <f>G30*IF($F$9="Q1",Munka2!$E$5,IF($F$9="Q2",Munka2!$E$6,IF($F$9="Q3",Munka2!$E$7,IF($F$9="Q4",Munka2!$E$8,""))))</f>
        <v>0</v>
      </c>
      <c r="I30" s="15">
        <f t="shared" si="0"/>
        <v>0</v>
      </c>
      <c r="J30" s="200">
        <f t="shared" si="1"/>
        <v>0</v>
      </c>
      <c r="L30" s="174"/>
      <c r="M30" s="174"/>
    </row>
    <row r="31" spans="1:13" ht="14" x14ac:dyDescent="0.3">
      <c r="A31" s="11"/>
      <c r="B31" s="100" t="s">
        <v>88</v>
      </c>
      <c r="C31" s="207"/>
      <c r="D31" s="185"/>
      <c r="E31" s="68"/>
      <c r="F31" s="69"/>
      <c r="G31" s="14">
        <f>(+D31*$C$14)</f>
        <v>0</v>
      </c>
      <c r="H31" s="14">
        <f>G31*IF($F$9="Q1",Munka2!$E$5,IF($F$9="Q2",Munka2!$E$6,IF($F$9="Q3",Munka2!$E$7,IF($F$9="Q4",Munka2!$E$8,""))))</f>
        <v>0</v>
      </c>
      <c r="I31" s="15">
        <f t="shared" si="0"/>
        <v>0</v>
      </c>
      <c r="J31" s="200">
        <f t="shared" si="1"/>
        <v>0</v>
      </c>
    </row>
    <row r="32" spans="1:13" s="67" customFormat="1" ht="14" x14ac:dyDescent="0.3">
      <c r="A32" s="11"/>
      <c r="B32" s="100" t="s">
        <v>33</v>
      </c>
      <c r="C32" s="184"/>
      <c r="D32" s="116"/>
      <c r="E32" s="68"/>
      <c r="F32" s="69"/>
      <c r="G32" s="14">
        <f>+C32*$C$12</f>
        <v>0</v>
      </c>
      <c r="H32" s="14">
        <f>G32*IF($F$9="Q1",Munka2!$E$5,IF($F$9="Q2",Munka2!$E$6,IF($F$9="Q3",Munka2!$E$7,IF($F$9="Q4",Munka2!$E$8,""))))</f>
        <v>0</v>
      </c>
      <c r="I32" s="15">
        <f t="shared" si="0"/>
        <v>0</v>
      </c>
      <c r="J32" s="200">
        <f t="shared" si="1"/>
        <v>0</v>
      </c>
      <c r="L32" s="174"/>
      <c r="M32" s="174"/>
    </row>
    <row r="33" spans="1:13" ht="14" x14ac:dyDescent="0.3">
      <c r="A33" s="11"/>
      <c r="B33" s="100" t="s">
        <v>89</v>
      </c>
      <c r="C33" s="117"/>
      <c r="D33" s="186"/>
      <c r="E33" s="24"/>
      <c r="F33" s="30"/>
      <c r="G33" s="14">
        <f>+D33*$C$12</f>
        <v>0</v>
      </c>
      <c r="H33" s="14">
        <f>G33*IF($F$9="Q1",Munka2!$E$5,IF($F$9="Q2",Munka2!$E$6,IF($F$9="Q3",Munka2!$E$7,IF($F$9="Q4",Munka2!$E$8,""))))</f>
        <v>0</v>
      </c>
      <c r="I33" s="15">
        <f t="shared" si="0"/>
        <v>0</v>
      </c>
      <c r="J33" s="200">
        <f t="shared" si="1"/>
        <v>0</v>
      </c>
    </row>
    <row r="34" spans="1:13" ht="14" x14ac:dyDescent="0.3">
      <c r="A34" s="11"/>
      <c r="B34" s="100" t="s">
        <v>34</v>
      </c>
      <c r="C34" s="184"/>
      <c r="D34" s="116"/>
      <c r="E34" s="25"/>
      <c r="F34" s="47"/>
      <c r="G34" s="14">
        <f>+C34*$C$12</f>
        <v>0</v>
      </c>
      <c r="H34" s="14">
        <f>G34*IF($F$9="Q1",Munka2!$E$5,IF($F$9="Q2",Munka2!$E$6,IF($F$9="Q3",Munka2!$E$7,IF($F$9="Q4",Munka2!$E$8,""))))</f>
        <v>0</v>
      </c>
      <c r="I34" s="15">
        <f t="shared" si="0"/>
        <v>0</v>
      </c>
      <c r="J34" s="200">
        <f t="shared" si="1"/>
        <v>0</v>
      </c>
    </row>
    <row r="35" spans="1:13" ht="14" x14ac:dyDescent="0.3">
      <c r="A35" s="11"/>
      <c r="B35" s="100" t="s">
        <v>90</v>
      </c>
      <c r="C35" s="117"/>
      <c r="D35" s="185"/>
      <c r="E35" s="25"/>
      <c r="F35" s="47"/>
      <c r="G35" s="14">
        <f>+D35*$C$12</f>
        <v>0</v>
      </c>
      <c r="H35" s="14">
        <f>G35*IF($F$9="Q1",Munka2!$E$5,IF($F$9="Q2",Munka2!$E$6,IF($F$9="Q3",Munka2!$E$7,IF($F$9="Q4",Munka2!$E$8,""))))</f>
        <v>0</v>
      </c>
      <c r="I35" s="15">
        <f t="shared" si="0"/>
        <v>0</v>
      </c>
      <c r="J35" s="200">
        <f t="shared" si="1"/>
        <v>0</v>
      </c>
    </row>
    <row r="36" spans="1:13" ht="14" x14ac:dyDescent="0.3">
      <c r="A36" s="11"/>
      <c r="B36" s="101" t="s">
        <v>35</v>
      </c>
      <c r="C36" s="184"/>
      <c r="D36" s="116"/>
      <c r="E36" s="25"/>
      <c r="F36" s="47"/>
      <c r="G36" s="14">
        <f>+C36*$C$14</f>
        <v>0</v>
      </c>
      <c r="H36" s="14">
        <f>G36*IF($F$9="Q1",Munka2!$E$5,IF($F$9="Q2",Munka2!$E$6,IF($F$9="Q3",Munka2!$E$7,IF($F$9="Q4",Munka2!$E$8,""))))</f>
        <v>0</v>
      </c>
      <c r="I36" s="15">
        <f t="shared" si="0"/>
        <v>0</v>
      </c>
      <c r="J36" s="200">
        <f t="shared" si="1"/>
        <v>0</v>
      </c>
    </row>
    <row r="37" spans="1:13" ht="14" x14ac:dyDescent="0.3">
      <c r="A37" s="11"/>
      <c r="B37" s="208" t="s">
        <v>91</v>
      </c>
      <c r="C37" s="118"/>
      <c r="D37" s="187"/>
      <c r="E37" s="25"/>
      <c r="F37" s="47"/>
      <c r="G37" s="209">
        <f>+D37*$C$12*(1-0.04323)</f>
        <v>0</v>
      </c>
      <c r="H37" s="14">
        <f>G37*IF($F$9="Q1",Munka2!$E$5,IF($F$9="Q2",Munka2!$E$6,IF($F$9="Q3",Munka2!$E$7,IF($F$9="Q4",Munka2!$E$8,""))))</f>
        <v>0</v>
      </c>
      <c r="I37" s="15">
        <f t="shared" si="0"/>
        <v>0</v>
      </c>
      <c r="J37" s="200">
        <f t="shared" si="1"/>
        <v>0</v>
      </c>
    </row>
    <row r="38" spans="1:13" ht="14" x14ac:dyDescent="0.3">
      <c r="A38" s="11"/>
      <c r="B38" s="100" t="s">
        <v>92</v>
      </c>
      <c r="C38" s="118"/>
      <c r="D38" s="187"/>
      <c r="E38" s="25"/>
      <c r="F38" s="47"/>
      <c r="G38" s="14">
        <f>+D38*$C$14</f>
        <v>0</v>
      </c>
      <c r="H38" s="14">
        <f>G38*IF($F$9="Q1",Munka2!$E$5,IF($F$9="Q2",Munka2!$E$6,IF($F$9="Q3",Munka2!$E$7,IF($F$9="Q4",Munka2!$E$8,""))))</f>
        <v>0</v>
      </c>
      <c r="I38" s="15">
        <f t="shared" si="0"/>
        <v>0</v>
      </c>
      <c r="J38" s="200">
        <f t="shared" si="1"/>
        <v>0</v>
      </c>
    </row>
    <row r="39" spans="1:13" ht="14" x14ac:dyDescent="0.3">
      <c r="A39" s="11"/>
      <c r="B39" s="101" t="s">
        <v>21</v>
      </c>
      <c r="C39" s="188"/>
      <c r="D39" s="119"/>
      <c r="E39" s="25"/>
      <c r="F39" s="47"/>
      <c r="G39" s="48"/>
      <c r="H39" s="48"/>
      <c r="I39" s="53"/>
      <c r="J39" s="51"/>
    </row>
    <row r="40" spans="1:13" ht="14.5" thickBot="1" x14ac:dyDescent="0.35">
      <c r="A40" s="11"/>
      <c r="B40" s="101" t="s">
        <v>22</v>
      </c>
      <c r="C40" s="118"/>
      <c r="D40" s="189"/>
      <c r="E40" s="25"/>
      <c r="F40" s="47"/>
      <c r="G40" s="50"/>
      <c r="H40" s="50"/>
      <c r="I40" s="54"/>
      <c r="J40" s="52"/>
    </row>
    <row r="41" spans="1:13" s="3" customFormat="1" ht="14.5" thickBot="1" x14ac:dyDescent="0.35">
      <c r="A41" s="11"/>
      <c r="B41" s="92" t="s">
        <v>23</v>
      </c>
      <c r="C41" s="93">
        <f>SUM(C26:C40)</f>
        <v>0</v>
      </c>
      <c r="D41" s="94">
        <f>SUM(D26:D40)</f>
        <v>0</v>
      </c>
      <c r="E41" s="25"/>
      <c r="F41" s="47"/>
      <c r="G41" s="93">
        <f>SUM(G26:G40)</f>
        <v>0</v>
      </c>
      <c r="H41" s="56">
        <f>SUM(H26:H40)</f>
        <v>0</v>
      </c>
      <c r="I41" s="93">
        <f>SUM(I26:I40)</f>
        <v>0</v>
      </c>
      <c r="J41" s="93">
        <f>SUM(J26:J40)</f>
        <v>0</v>
      </c>
      <c r="L41" s="174"/>
      <c r="M41" s="174"/>
    </row>
    <row r="42" spans="1:13" ht="14.5" thickBot="1" x14ac:dyDescent="0.35">
      <c r="A42" s="11"/>
      <c r="B42" s="92" t="s">
        <v>24</v>
      </c>
      <c r="C42" s="194"/>
      <c r="D42" s="25"/>
      <c r="E42" s="25"/>
      <c r="F42" s="47"/>
      <c r="G42" s="95">
        <f>C42*C15</f>
        <v>0</v>
      </c>
      <c r="H42" s="96">
        <f>G42*Munka2!$B$5</f>
        <v>0</v>
      </c>
      <c r="I42" s="93">
        <f>H42*F11</f>
        <v>0</v>
      </c>
      <c r="J42" s="95">
        <f>H42/3</f>
        <v>0</v>
      </c>
    </row>
    <row r="43" spans="1:13" ht="14.5" thickBot="1" x14ac:dyDescent="0.35">
      <c r="A43" s="80"/>
      <c r="B43" s="36"/>
      <c r="C43" s="35"/>
      <c r="D43" s="35"/>
      <c r="E43" s="37"/>
      <c r="F43" s="38"/>
      <c r="G43" s="56"/>
      <c r="H43" s="56"/>
      <c r="I43" s="56"/>
      <c r="J43" s="39"/>
    </row>
    <row r="44" spans="1:13" ht="18.5" thickBot="1" x14ac:dyDescent="0.45">
      <c r="A44" s="11"/>
      <c r="B44" s="78" t="s">
        <v>1</v>
      </c>
      <c r="C44" s="40"/>
      <c r="D44" s="40"/>
      <c r="E44" s="41"/>
      <c r="F44" s="42"/>
      <c r="G44" s="57"/>
      <c r="H44" s="57"/>
      <c r="I44" s="57"/>
      <c r="J44" s="43"/>
    </row>
    <row r="45" spans="1:13" ht="14" x14ac:dyDescent="0.3">
      <c r="A45" s="11"/>
      <c r="B45" s="81" t="s">
        <v>36</v>
      </c>
      <c r="C45" s="182"/>
      <c r="D45" s="114"/>
      <c r="E45" s="131"/>
      <c r="F45" s="132"/>
      <c r="G45" s="33">
        <f>C45*$C$9</f>
        <v>0</v>
      </c>
      <c r="H45" s="14">
        <f>G45*IF($F$9="Q1",Munka2!$E$5,IF($F$9="Q2",Munka2!$E$6,IF($F$9="Q3",Munka2!$E$7,IF($F$9="Q4",Munka2!$E$8,""))))</f>
        <v>0</v>
      </c>
      <c r="I45" s="14">
        <f>H45*$F$11</f>
        <v>0</v>
      </c>
      <c r="J45" s="14">
        <f>H45/3</f>
        <v>0</v>
      </c>
    </row>
    <row r="46" spans="1:13" ht="14" x14ac:dyDescent="0.3">
      <c r="A46" s="11"/>
      <c r="B46" s="99" t="s">
        <v>93</v>
      </c>
      <c r="C46" s="115"/>
      <c r="D46" s="183"/>
      <c r="E46" s="133"/>
      <c r="F46" s="53"/>
      <c r="G46" s="130">
        <f>D46*$C$9</f>
        <v>0</v>
      </c>
      <c r="H46" s="14">
        <f>G46*IF($F$9="Q1",Munka2!$E$5,IF($F$9="Q2",Munka2!$E$6,IF($F$9="Q3",Munka2!$E$7,IF($F$9="Q4",Munka2!$E$8,""))))</f>
        <v>0</v>
      </c>
      <c r="I46" s="14">
        <f t="shared" ref="I46:I56" si="2">H46*$F$11</f>
        <v>0</v>
      </c>
      <c r="J46" s="14">
        <f t="shared" ref="J46:J56" si="3">H46/3</f>
        <v>0</v>
      </c>
    </row>
    <row r="47" spans="1:13" ht="14" x14ac:dyDescent="0.3">
      <c r="A47" s="11"/>
      <c r="B47" s="100" t="s">
        <v>37</v>
      </c>
      <c r="C47" s="182"/>
      <c r="D47" s="114"/>
      <c r="E47" s="133"/>
      <c r="F47" s="53"/>
      <c r="G47" s="130">
        <f>C47*$C$9</f>
        <v>0</v>
      </c>
      <c r="H47" s="14">
        <f>G47*IF($F$9="Q1",Munka2!$E$5,IF($F$9="Q2",Munka2!$E$6,IF($F$9="Q3",Munka2!$E$7,IF($F$9="Q4",Munka2!$E$8,""))))</f>
        <v>0</v>
      </c>
      <c r="I47" s="14">
        <f t="shared" si="2"/>
        <v>0</v>
      </c>
      <c r="J47" s="14">
        <f t="shared" si="3"/>
        <v>0</v>
      </c>
    </row>
    <row r="48" spans="1:13" ht="14" x14ac:dyDescent="0.3">
      <c r="A48" s="11"/>
      <c r="B48" s="99" t="s">
        <v>94</v>
      </c>
      <c r="C48" s="115"/>
      <c r="D48" s="183"/>
      <c r="E48" s="134"/>
      <c r="F48" s="135"/>
      <c r="G48" s="130">
        <f>(D48*$C$9)</f>
        <v>0</v>
      </c>
      <c r="H48" s="14">
        <f>G48*IF($F$9="Q1",Munka2!$E$5,IF($F$9="Q2",Munka2!$E$6,IF($F$9="Q3",Munka2!$E$7,IF($F$9="Q4",Munka2!$E$8,""))))</f>
        <v>0</v>
      </c>
      <c r="I48" s="14">
        <f t="shared" si="2"/>
        <v>0</v>
      </c>
      <c r="J48" s="14">
        <f t="shared" si="3"/>
        <v>0</v>
      </c>
    </row>
    <row r="49" spans="1:13" ht="14" x14ac:dyDescent="0.3">
      <c r="A49" s="11"/>
      <c r="B49" s="100" t="s">
        <v>38</v>
      </c>
      <c r="C49" s="182"/>
      <c r="D49" s="114"/>
      <c r="E49" s="133"/>
      <c r="F49" s="53"/>
      <c r="G49" s="130">
        <f>C49*$C$9</f>
        <v>0</v>
      </c>
      <c r="H49" s="14">
        <f>G49*IF($F$9="Q1",Munka2!$E$5,IF($F$9="Q2",Munka2!$E$6,IF($F$9="Q3",Munka2!$E$7,IF($F$9="Q4",Munka2!$E$8,""))))</f>
        <v>0</v>
      </c>
      <c r="I49" s="14">
        <f t="shared" si="2"/>
        <v>0</v>
      </c>
      <c r="J49" s="14">
        <f t="shared" si="3"/>
        <v>0</v>
      </c>
    </row>
    <row r="50" spans="1:13" ht="14" x14ac:dyDescent="0.3">
      <c r="A50" s="11"/>
      <c r="B50" s="100" t="s">
        <v>95</v>
      </c>
      <c r="C50" s="115"/>
      <c r="D50" s="183"/>
      <c r="E50" s="10"/>
      <c r="F50" s="136"/>
      <c r="G50" s="130">
        <f>D50*$C$9</f>
        <v>0</v>
      </c>
      <c r="H50" s="14">
        <f>G50*IF($F$9="Q1",Munka2!$E$5,IF($F$9="Q2",Munka2!$E$6,IF($F$9="Q3",Munka2!$E$7,IF($F$9="Q4",Munka2!$E$8,""))))</f>
        <v>0</v>
      </c>
      <c r="I50" s="14">
        <f t="shared" si="2"/>
        <v>0</v>
      </c>
      <c r="J50" s="14">
        <f t="shared" si="3"/>
        <v>0</v>
      </c>
    </row>
    <row r="51" spans="1:13" ht="14" x14ac:dyDescent="0.3">
      <c r="A51" s="11"/>
      <c r="B51" s="100" t="s">
        <v>39</v>
      </c>
      <c r="C51" s="182"/>
      <c r="D51" s="114"/>
      <c r="E51" s="137"/>
      <c r="F51" s="138"/>
      <c r="G51" s="130">
        <f>C51*$C$9</f>
        <v>0</v>
      </c>
      <c r="H51" s="14">
        <f>G51*IF($F$9="Q1",Munka2!$E$5,IF($F$9="Q2",Munka2!$E$6,IF($F$9="Q3",Munka2!$E$7,IF($F$9="Q4",Munka2!$E$8,""))))</f>
        <v>0</v>
      </c>
      <c r="I51" s="14">
        <f t="shared" si="2"/>
        <v>0</v>
      </c>
      <c r="J51" s="14">
        <f t="shared" si="3"/>
        <v>0</v>
      </c>
    </row>
    <row r="52" spans="1:13" ht="14" x14ac:dyDescent="0.3">
      <c r="A52" s="11"/>
      <c r="B52" s="208" t="s">
        <v>96</v>
      </c>
      <c r="C52" s="117"/>
      <c r="D52" s="183"/>
      <c r="E52" s="137"/>
      <c r="F52" s="138"/>
      <c r="G52" s="210">
        <f>(D52*$C$9)</f>
        <v>0</v>
      </c>
      <c r="H52" s="14">
        <f>G52*IF($F$9="Q1",Munka2!$E$5,IF($F$9="Q2",Munka2!$E$6,IF($F$9="Q3",Munka2!$E$7,IF($F$9="Q4",Munka2!$E$8,""))))</f>
        <v>0</v>
      </c>
      <c r="I52" s="14">
        <f t="shared" si="2"/>
        <v>0</v>
      </c>
      <c r="J52" s="14">
        <f t="shared" si="3"/>
        <v>0</v>
      </c>
    </row>
    <row r="53" spans="1:13" ht="14" x14ac:dyDescent="0.3">
      <c r="A53" s="11"/>
      <c r="B53" s="100" t="s">
        <v>40</v>
      </c>
      <c r="C53" s="182"/>
      <c r="D53" s="114"/>
      <c r="E53" s="137"/>
      <c r="F53" s="138"/>
      <c r="G53" s="130">
        <f>C53*$C$9</f>
        <v>0</v>
      </c>
      <c r="H53" s="14">
        <f>G53*IF($F$9="Q1",Munka2!$E$5,IF($F$9="Q2",Munka2!$E$6,IF($F$9="Q3",Munka2!$E$7,IF($F$9="Q4",Munka2!$E$8,""))))</f>
        <v>0</v>
      </c>
      <c r="I53" s="14">
        <f t="shared" si="2"/>
        <v>0</v>
      </c>
      <c r="J53" s="14">
        <f t="shared" si="3"/>
        <v>0</v>
      </c>
    </row>
    <row r="54" spans="1:13" ht="14" x14ac:dyDescent="0.3">
      <c r="A54" s="11"/>
      <c r="B54" s="100" t="s">
        <v>97</v>
      </c>
      <c r="C54" s="117"/>
      <c r="D54" s="183"/>
      <c r="E54" s="137"/>
      <c r="F54" s="138"/>
      <c r="G54" s="130">
        <f>D54*$C$9</f>
        <v>0</v>
      </c>
      <c r="H54" s="14">
        <f>G54*IF($F$9="Q1",Munka2!$E$5,IF($F$9="Q2",Munka2!$E$6,IF($F$9="Q3",Munka2!$E$7,IF($F$9="Q4",Munka2!$E$8,""))))</f>
        <v>0</v>
      </c>
      <c r="I54" s="14">
        <f t="shared" si="2"/>
        <v>0</v>
      </c>
      <c r="J54" s="14">
        <f t="shared" si="3"/>
        <v>0</v>
      </c>
    </row>
    <row r="55" spans="1:13" ht="14" x14ac:dyDescent="0.3">
      <c r="A55" s="11"/>
      <c r="B55" s="101" t="s">
        <v>41</v>
      </c>
      <c r="C55" s="184"/>
      <c r="D55" s="116"/>
      <c r="E55" s="137"/>
      <c r="F55" s="138"/>
      <c r="G55" s="130">
        <f>C55*$C$9</f>
        <v>0</v>
      </c>
      <c r="H55" s="14">
        <f>G55*IF($F$9="Q1",Munka2!$E$5,IF($F$9="Q2",Munka2!$E$6,IF($F$9="Q3",Munka2!$E$7,IF($F$9="Q4",Munka2!$E$8,""))))</f>
        <v>0</v>
      </c>
      <c r="I55" s="14">
        <f t="shared" si="2"/>
        <v>0</v>
      </c>
      <c r="J55" s="14">
        <f t="shared" si="3"/>
        <v>0</v>
      </c>
    </row>
    <row r="56" spans="1:13" ht="14.5" thickBot="1" x14ac:dyDescent="0.35">
      <c r="A56" s="11"/>
      <c r="B56" s="102" t="s">
        <v>98</v>
      </c>
      <c r="C56" s="120"/>
      <c r="D56" s="183"/>
      <c r="E56" s="137"/>
      <c r="F56" s="138"/>
      <c r="G56" s="49">
        <f>D56*$C$9</f>
        <v>0</v>
      </c>
      <c r="H56" s="85">
        <f>G56*IF($F$9="Q1",Munka2!$E$5,IF($F$9="Q2",Munka2!$E$6,IF($F$9="Q3",Munka2!$E$7,IF($F$9="Q4",Munka2!$E$8,""))))</f>
        <v>0</v>
      </c>
      <c r="I56" s="14">
        <f t="shared" si="2"/>
        <v>0</v>
      </c>
      <c r="J56" s="14">
        <f t="shared" si="3"/>
        <v>0</v>
      </c>
    </row>
    <row r="57" spans="1:13" ht="14.5" thickBot="1" x14ac:dyDescent="0.35">
      <c r="A57" s="11"/>
      <c r="B57" s="124" t="s">
        <v>42</v>
      </c>
      <c r="C57" s="97">
        <f>SUM(C45:C56)</f>
        <v>0</v>
      </c>
      <c r="D57" s="127">
        <f>SUM(D45:D56)</f>
        <v>0</v>
      </c>
      <c r="E57" s="140"/>
      <c r="F57" s="141"/>
      <c r="G57" s="39">
        <f>SUM(G45:G56)</f>
        <v>0</v>
      </c>
      <c r="H57" s="93">
        <f>SUM(H45:H56)</f>
        <v>0</v>
      </c>
      <c r="I57" s="93">
        <f>SUM(I45:I56)</f>
        <v>0</v>
      </c>
      <c r="J57" s="93">
        <f>SUM(J45:J56)</f>
        <v>0</v>
      </c>
    </row>
    <row r="58" spans="1:13" ht="14" x14ac:dyDescent="0.3">
      <c r="A58" s="11"/>
      <c r="B58" s="99" t="s">
        <v>43</v>
      </c>
      <c r="C58" s="191"/>
      <c r="D58" s="121"/>
      <c r="E58" s="139"/>
      <c r="F58" s="54"/>
      <c r="G58" s="33">
        <f>C58*$C$10</f>
        <v>0</v>
      </c>
      <c r="H58" s="14">
        <f>G58*Munka2!$B$5</f>
        <v>0</v>
      </c>
      <c r="I58" s="15">
        <f>H58*$F$11</f>
        <v>0</v>
      </c>
      <c r="J58" s="15">
        <f>H58/3</f>
        <v>0</v>
      </c>
    </row>
    <row r="59" spans="1:13" ht="14" x14ac:dyDescent="0.3">
      <c r="A59" s="11"/>
      <c r="B59" s="100" t="s">
        <v>44</v>
      </c>
      <c r="C59" s="122"/>
      <c r="D59" s="192"/>
      <c r="E59" s="137"/>
      <c r="F59" s="138"/>
      <c r="G59" s="33">
        <f>D59*$C$10</f>
        <v>0</v>
      </c>
      <c r="H59" s="14">
        <f>G59*Munka2!$B$5</f>
        <v>0</v>
      </c>
      <c r="I59" s="15">
        <f t="shared" ref="I59:I61" si="4">H59*$F$11</f>
        <v>0</v>
      </c>
      <c r="J59" s="15">
        <f t="shared" ref="J59:J61" si="5">H59/3</f>
        <v>0</v>
      </c>
    </row>
    <row r="60" spans="1:13" ht="14" x14ac:dyDescent="0.3">
      <c r="A60" s="11"/>
      <c r="B60" s="101" t="s">
        <v>45</v>
      </c>
      <c r="C60" s="192"/>
      <c r="D60" s="27"/>
      <c r="E60" s="137"/>
      <c r="F60" s="138"/>
      <c r="G60" s="49">
        <f>C60*$C$11</f>
        <v>0</v>
      </c>
      <c r="H60" s="14">
        <f>G60*Munka2!$B$5</f>
        <v>0</v>
      </c>
      <c r="I60" s="15">
        <f t="shared" si="4"/>
        <v>0</v>
      </c>
      <c r="J60" s="15">
        <f t="shared" si="5"/>
        <v>0</v>
      </c>
    </row>
    <row r="61" spans="1:13" ht="14.5" thickBot="1" x14ac:dyDescent="0.35">
      <c r="A61" s="11"/>
      <c r="B61" s="101" t="s">
        <v>46</v>
      </c>
      <c r="C61" s="123"/>
      <c r="D61" s="193"/>
      <c r="E61" s="137"/>
      <c r="F61" s="138"/>
      <c r="G61" s="49">
        <f>D61*$C$11</f>
        <v>0</v>
      </c>
      <c r="H61" s="14">
        <f>G61*Munka2!$B$5</f>
        <v>0</v>
      </c>
      <c r="I61" s="15">
        <f t="shared" si="4"/>
        <v>0</v>
      </c>
      <c r="J61" s="15">
        <f t="shared" si="5"/>
        <v>0</v>
      </c>
    </row>
    <row r="62" spans="1:13" s="9" customFormat="1" ht="14.5" thickBot="1" x14ac:dyDescent="0.35">
      <c r="A62" s="11"/>
      <c r="B62" s="92" t="s">
        <v>47</v>
      </c>
      <c r="C62" s="125">
        <f>C60+C58+C57</f>
        <v>0</v>
      </c>
      <c r="D62" s="128">
        <f>D61+D59+D57</f>
        <v>0</v>
      </c>
      <c r="E62" s="140"/>
      <c r="F62" s="141"/>
      <c r="G62" s="39">
        <f>SUM(G58:G61)</f>
        <v>0</v>
      </c>
      <c r="H62" s="56">
        <f>SUM(H58:H61)</f>
        <v>0</v>
      </c>
      <c r="I62" s="93">
        <f>SUM(I58:I61)</f>
        <v>0</v>
      </c>
      <c r="J62" s="93">
        <f>SUM(J58:J61)</f>
        <v>0</v>
      </c>
      <c r="L62" s="174"/>
      <c r="M62" s="174"/>
    </row>
    <row r="63" spans="1:13" s="9" customFormat="1" ht="14.5" thickBot="1" x14ac:dyDescent="0.35">
      <c r="A63" s="11"/>
      <c r="B63" s="98" t="s">
        <v>101</v>
      </c>
      <c r="C63" s="64">
        <f>C57+C62</f>
        <v>0</v>
      </c>
      <c r="D63" s="129">
        <f>D57+D62</f>
        <v>0</v>
      </c>
      <c r="E63" s="142"/>
      <c r="F63" s="143"/>
      <c r="G63" s="39">
        <f>G41+G42+G57+G62</f>
        <v>0</v>
      </c>
      <c r="H63" s="39">
        <f t="shared" ref="H63:I63" si="6">H41+H42+H57+H62</f>
        <v>0</v>
      </c>
      <c r="I63" s="39">
        <f t="shared" si="6"/>
        <v>0</v>
      </c>
      <c r="J63" s="39">
        <f>J41+J42+J57+J62</f>
        <v>0</v>
      </c>
      <c r="L63" s="174"/>
      <c r="M63" s="174"/>
    </row>
    <row r="64" spans="1:13" s="9" customFormat="1" ht="14" x14ac:dyDescent="0.3">
      <c r="A64" s="11"/>
      <c r="B64" s="11"/>
      <c r="C64" s="11"/>
      <c r="D64" s="11"/>
      <c r="E64" s="11"/>
      <c r="F64" s="11"/>
      <c r="G64" s="11"/>
      <c r="H64" s="11"/>
      <c r="I64" s="11"/>
      <c r="J64" s="11"/>
      <c r="L64" s="174"/>
      <c r="M64" s="174"/>
    </row>
    <row r="65" spans="1:13" s="9" customFormat="1" ht="14.5" thickBot="1" x14ac:dyDescent="0.35">
      <c r="A65" s="11"/>
      <c r="B65" s="11"/>
      <c r="C65" s="11"/>
      <c r="D65" s="11"/>
      <c r="E65" s="11"/>
      <c r="F65" s="11"/>
      <c r="G65" s="11"/>
      <c r="H65" s="11"/>
      <c r="I65" s="11"/>
      <c r="J65" s="11"/>
      <c r="L65" s="174"/>
      <c r="M65" s="174"/>
    </row>
    <row r="66" spans="1:13" s="9" customFormat="1" ht="18.5" thickBot="1" x14ac:dyDescent="0.45">
      <c r="A66" s="11"/>
      <c r="B66" s="249" t="s">
        <v>100</v>
      </c>
      <c r="C66" s="250"/>
      <c r="D66" s="250"/>
      <c r="E66" s="250"/>
      <c r="F66" s="250"/>
      <c r="G66" s="250"/>
      <c r="H66" s="250"/>
      <c r="I66" s="250"/>
      <c r="J66" s="251"/>
      <c r="L66" s="174"/>
      <c r="M66" s="174"/>
    </row>
    <row r="67" spans="1:13" s="9" customFormat="1" ht="30" customHeight="1" thickBot="1" x14ac:dyDescent="0.35">
      <c r="A67" s="11"/>
      <c r="B67" s="111"/>
      <c r="C67" s="86"/>
      <c r="D67" s="86"/>
      <c r="E67" s="86"/>
      <c r="F67" s="86"/>
      <c r="G67" s="145" t="s">
        <v>105</v>
      </c>
      <c r="H67" s="144" t="s">
        <v>106</v>
      </c>
      <c r="I67" s="144" t="s">
        <v>107</v>
      </c>
      <c r="J67" s="170" t="s">
        <v>121</v>
      </c>
      <c r="L67" s="174"/>
      <c r="M67" s="174"/>
    </row>
    <row r="68" spans="1:13" s="8" customFormat="1" ht="15.75" customHeight="1" x14ac:dyDescent="0.3">
      <c r="A68" s="11"/>
      <c r="B68" s="111" t="s">
        <v>102</v>
      </c>
      <c r="C68" s="86"/>
      <c r="D68" s="86"/>
      <c r="E68" s="86"/>
      <c r="F68" s="86"/>
      <c r="G68" s="103">
        <f>G41+G42+G57+G62</f>
        <v>0</v>
      </c>
      <c r="H68" s="103">
        <f>H62+H57+H42+H41</f>
        <v>0</v>
      </c>
      <c r="I68" s="201">
        <f>H68/3</f>
        <v>0</v>
      </c>
      <c r="J68" s="126">
        <f>J62+J57+J42+J41</f>
        <v>0</v>
      </c>
      <c r="K68" s="9"/>
      <c r="L68" s="175"/>
      <c r="M68" s="174"/>
    </row>
    <row r="69" spans="1:13" s="8" customFormat="1" ht="14" x14ac:dyDescent="0.3">
      <c r="A69" s="11"/>
      <c r="B69" s="112" t="s">
        <v>103</v>
      </c>
      <c r="C69" s="87"/>
      <c r="D69" s="87"/>
      <c r="E69" s="110">
        <f>I107</f>
        <v>0</v>
      </c>
      <c r="F69" s="88"/>
      <c r="G69" s="88"/>
      <c r="H69" s="104">
        <f>+I107*C16</f>
        <v>0</v>
      </c>
      <c r="I69" s="104">
        <f>H69/3</f>
        <v>0</v>
      </c>
      <c r="J69" s="105">
        <f>I69*2*C19</f>
        <v>0</v>
      </c>
      <c r="K69" s="9"/>
      <c r="L69" s="174"/>
      <c r="M69" s="174"/>
    </row>
    <row r="70" spans="1:13" s="8" customFormat="1" ht="14.5" thickBot="1" x14ac:dyDescent="0.35">
      <c r="A70" s="11"/>
      <c r="B70" s="113" t="s">
        <v>104</v>
      </c>
      <c r="C70" s="89"/>
      <c r="D70" s="89"/>
      <c r="E70" s="89"/>
      <c r="F70" s="106">
        <f>D107</f>
        <v>0</v>
      </c>
      <c r="G70" s="106">
        <f>E107</f>
        <v>0</v>
      </c>
      <c r="H70" s="107">
        <f>E107/3</f>
        <v>0</v>
      </c>
      <c r="I70" s="108"/>
      <c r="J70" s="109">
        <f>H70*2*C19</f>
        <v>0</v>
      </c>
      <c r="L70" s="174"/>
      <c r="M70" s="174"/>
    </row>
    <row r="71" spans="1:13" s="8" customFormat="1" ht="46.5" customHeight="1" thickBot="1" x14ac:dyDescent="0.35">
      <c r="A71" s="11"/>
      <c r="B71" s="146" t="s">
        <v>119</v>
      </c>
      <c r="C71" s="246">
        <f>IF(M9=TRUE,(J68+J69+J70)*M10,(J68+J69+J70))</f>
        <v>0</v>
      </c>
      <c r="D71" s="247"/>
      <c r="E71" s="247"/>
      <c r="F71" s="247"/>
      <c r="G71" s="247"/>
      <c r="H71" s="247"/>
      <c r="I71" s="247"/>
      <c r="J71" s="248"/>
      <c r="L71" s="174"/>
      <c r="M71" s="174"/>
    </row>
    <row r="72" spans="1:13" s="8" customFormat="1" x14ac:dyDescent="0.25">
      <c r="A72" s="55"/>
      <c r="B72" s="55"/>
      <c r="C72" s="55"/>
      <c r="D72" s="55"/>
      <c r="E72" s="55"/>
      <c r="F72" s="55"/>
      <c r="G72" s="55"/>
      <c r="H72" s="55"/>
      <c r="I72" s="55"/>
      <c r="J72" s="58"/>
      <c r="L72" s="174"/>
      <c r="M72" s="174"/>
    </row>
    <row r="73" spans="1:13" s="8" customFormat="1" ht="13" thickBot="1" x14ac:dyDescent="0.3">
      <c r="A73" s="55"/>
      <c r="B73" s="55"/>
      <c r="C73" s="55"/>
      <c r="D73" s="55"/>
      <c r="E73" s="55"/>
      <c r="F73" s="55"/>
      <c r="G73" s="55"/>
      <c r="H73" s="55"/>
      <c r="I73" s="55"/>
      <c r="J73" s="58"/>
      <c r="L73" s="174"/>
      <c r="M73" s="174"/>
    </row>
    <row r="74" spans="1:13" s="8" customFormat="1" x14ac:dyDescent="0.25">
      <c r="A74" s="55"/>
      <c r="B74" s="252" t="s">
        <v>118</v>
      </c>
      <c r="C74" s="163"/>
      <c r="D74" s="163"/>
      <c r="E74" s="163"/>
      <c r="F74" s="163"/>
      <c r="G74" s="163"/>
      <c r="H74" s="164"/>
      <c r="I74" s="55"/>
      <c r="J74" s="58"/>
      <c r="L74" s="174"/>
      <c r="M74" s="174"/>
    </row>
    <row r="75" spans="1:13" s="8" customFormat="1" x14ac:dyDescent="0.25">
      <c r="A75" s="55"/>
      <c r="B75" s="253"/>
      <c r="C75" s="55"/>
      <c r="D75" s="55"/>
      <c r="E75" s="55"/>
      <c r="F75" s="55"/>
      <c r="G75" s="55"/>
      <c r="H75" s="165"/>
      <c r="I75" s="55"/>
      <c r="J75" s="58"/>
      <c r="L75" s="174"/>
      <c r="M75" s="174"/>
    </row>
    <row r="76" spans="1:13" s="8" customFormat="1" x14ac:dyDescent="0.25">
      <c r="A76" s="55"/>
      <c r="B76" s="253"/>
      <c r="C76" s="55"/>
      <c r="D76" s="55"/>
      <c r="E76" s="55"/>
      <c r="F76" s="55"/>
      <c r="G76" s="55"/>
      <c r="H76" s="165"/>
      <c r="I76" s="55"/>
      <c r="J76" s="58"/>
      <c r="L76" s="174"/>
      <c r="M76" s="174"/>
    </row>
    <row r="77" spans="1:13" s="8" customFormat="1" x14ac:dyDescent="0.25">
      <c r="A77" s="55"/>
      <c r="B77" s="253"/>
      <c r="C77" s="55"/>
      <c r="D77" s="55"/>
      <c r="E77" s="55"/>
      <c r="F77" s="55"/>
      <c r="G77" s="55"/>
      <c r="H77" s="165"/>
      <c r="I77" s="55"/>
      <c r="J77" s="58"/>
      <c r="L77" s="174"/>
      <c r="M77" s="174"/>
    </row>
    <row r="78" spans="1:13" s="8" customFormat="1" x14ac:dyDescent="0.25">
      <c r="A78" s="55"/>
      <c r="B78" s="253"/>
      <c r="C78" s="55"/>
      <c r="D78" s="55"/>
      <c r="E78" s="55"/>
      <c r="F78" s="55"/>
      <c r="G78" s="55"/>
      <c r="H78" s="165"/>
      <c r="I78" s="55"/>
      <c r="J78" s="58"/>
      <c r="L78" s="174"/>
      <c r="M78" s="174"/>
    </row>
    <row r="79" spans="1:13" s="8" customFormat="1" x14ac:dyDescent="0.25">
      <c r="A79" s="55"/>
      <c r="B79" s="253"/>
      <c r="C79" s="55"/>
      <c r="D79" s="55"/>
      <c r="E79" s="55"/>
      <c r="F79" s="55"/>
      <c r="G79" s="55"/>
      <c r="H79" s="165"/>
      <c r="I79" s="55"/>
      <c r="J79" s="58"/>
      <c r="L79" s="174"/>
      <c r="M79" s="174"/>
    </row>
    <row r="80" spans="1:13" s="8" customFormat="1" x14ac:dyDescent="0.25">
      <c r="A80" s="55"/>
      <c r="B80" s="253"/>
      <c r="C80" s="55"/>
      <c r="D80" s="55"/>
      <c r="E80" s="55"/>
      <c r="F80" s="55"/>
      <c r="G80" s="55"/>
      <c r="H80" s="165"/>
      <c r="I80" s="55"/>
      <c r="J80" s="58"/>
      <c r="L80" s="174"/>
      <c r="M80" s="174"/>
    </row>
    <row r="81" spans="1:13" s="8" customFormat="1" x14ac:dyDescent="0.25">
      <c r="A81" s="55"/>
      <c r="B81" s="253"/>
      <c r="C81" s="55"/>
      <c r="D81" s="55"/>
      <c r="E81" s="55"/>
      <c r="F81" s="55"/>
      <c r="G81" s="55"/>
      <c r="H81" s="165"/>
      <c r="I81" s="55"/>
      <c r="J81" s="58"/>
      <c r="L81" s="174"/>
      <c r="M81" s="174"/>
    </row>
    <row r="82" spans="1:13" s="8" customFormat="1" x14ac:dyDescent="0.25">
      <c r="A82" s="55"/>
      <c r="B82" s="253"/>
      <c r="C82" s="55"/>
      <c r="D82" s="55"/>
      <c r="E82" s="55"/>
      <c r="F82" s="55"/>
      <c r="G82" s="55"/>
      <c r="H82" s="165"/>
      <c r="I82" s="55"/>
      <c r="J82" s="58"/>
      <c r="L82" s="174"/>
      <c r="M82" s="174"/>
    </row>
    <row r="83" spans="1:13" s="8" customFormat="1" x14ac:dyDescent="0.25">
      <c r="A83" s="55"/>
      <c r="B83" s="253"/>
      <c r="C83" s="55"/>
      <c r="D83" s="55"/>
      <c r="E83" s="55"/>
      <c r="F83" s="55"/>
      <c r="G83" s="55"/>
      <c r="H83" s="165"/>
      <c r="I83" s="55"/>
      <c r="J83" s="58"/>
      <c r="L83" s="174"/>
      <c r="M83" s="174"/>
    </row>
    <row r="84" spans="1:13" s="8" customFormat="1" x14ac:dyDescent="0.25">
      <c r="A84" s="55"/>
      <c r="B84" s="253"/>
      <c r="C84" s="55"/>
      <c r="D84" s="55"/>
      <c r="E84" s="55"/>
      <c r="F84" s="55"/>
      <c r="G84" s="55"/>
      <c r="H84" s="165"/>
      <c r="I84" s="55"/>
      <c r="J84" s="58"/>
      <c r="L84" s="174"/>
      <c r="M84" s="174"/>
    </row>
    <row r="85" spans="1:13" s="8" customFormat="1" x14ac:dyDescent="0.25">
      <c r="A85" s="55"/>
      <c r="B85" s="253"/>
      <c r="C85" s="55"/>
      <c r="D85" s="55"/>
      <c r="E85" s="55"/>
      <c r="F85" s="55"/>
      <c r="G85" s="55"/>
      <c r="H85" s="165"/>
      <c r="I85" s="55"/>
      <c r="J85" s="58"/>
      <c r="L85" s="174"/>
      <c r="M85" s="174"/>
    </row>
    <row r="86" spans="1:13" s="8" customFormat="1" x14ac:dyDescent="0.25">
      <c r="A86" s="55"/>
      <c r="B86" s="253"/>
      <c r="C86" s="55"/>
      <c r="D86" s="55"/>
      <c r="E86" s="55"/>
      <c r="F86" s="55"/>
      <c r="G86" s="55"/>
      <c r="H86" s="165"/>
      <c r="I86" s="55"/>
      <c r="J86" s="58"/>
      <c r="L86" s="174"/>
      <c r="M86" s="174"/>
    </row>
    <row r="87" spans="1:13" s="8" customFormat="1" x14ac:dyDescent="0.25">
      <c r="A87" s="55"/>
      <c r="B87" s="253"/>
      <c r="C87" s="55"/>
      <c r="D87" s="55"/>
      <c r="E87" s="55"/>
      <c r="F87" s="55"/>
      <c r="G87" s="55"/>
      <c r="H87" s="165"/>
      <c r="I87" s="55"/>
      <c r="J87" s="58"/>
      <c r="L87" s="174"/>
      <c r="M87" s="174"/>
    </row>
    <row r="88" spans="1:13" s="8" customFormat="1" ht="13" thickBot="1" x14ac:dyDescent="0.3">
      <c r="A88" s="55"/>
      <c r="B88" s="254"/>
      <c r="C88" s="166"/>
      <c r="D88" s="166"/>
      <c r="E88" s="166"/>
      <c r="F88" s="166"/>
      <c r="G88" s="166"/>
      <c r="H88" s="167"/>
      <c r="I88" s="55"/>
      <c r="J88" s="58"/>
      <c r="L88" s="174"/>
      <c r="M88" s="174"/>
    </row>
    <row r="89" spans="1:13" s="8" customFormat="1" x14ac:dyDescent="0.25">
      <c r="A89" s="55"/>
      <c r="B89" s="55"/>
      <c r="C89" s="55"/>
      <c r="D89" s="55"/>
      <c r="E89" s="55"/>
      <c r="F89" s="55"/>
      <c r="G89" s="55"/>
      <c r="H89" s="55"/>
      <c r="I89" s="55"/>
      <c r="J89" s="58"/>
      <c r="L89" s="174"/>
      <c r="M89" s="174"/>
    </row>
    <row r="90" spans="1:13" s="8" customFormat="1" x14ac:dyDescent="0.25">
      <c r="A90" s="55"/>
      <c r="B90" s="55"/>
      <c r="C90" s="55"/>
      <c r="D90" s="55"/>
      <c r="E90" s="55"/>
      <c r="F90" s="55"/>
      <c r="G90" s="55"/>
      <c r="H90" s="55"/>
      <c r="I90" s="55"/>
      <c r="J90" s="58"/>
      <c r="L90" s="174"/>
      <c r="M90" s="174"/>
    </row>
    <row r="91" spans="1:13" s="8" customFormat="1" ht="13" thickBot="1" x14ac:dyDescent="0.3">
      <c r="A91" s="55"/>
      <c r="B91" s="55"/>
      <c r="C91" s="55"/>
      <c r="D91" s="55"/>
      <c r="E91" s="55"/>
      <c r="F91" s="55"/>
      <c r="G91" s="55"/>
      <c r="H91" s="55"/>
      <c r="I91" s="55"/>
      <c r="J91" s="58"/>
      <c r="L91" s="174"/>
      <c r="M91" s="174"/>
    </row>
    <row r="92" spans="1:13" s="8" customFormat="1" ht="18.5" thickBot="1" x14ac:dyDescent="0.45">
      <c r="A92" s="55"/>
      <c r="B92" s="236" t="s">
        <v>117</v>
      </c>
      <c r="C92" s="237"/>
      <c r="D92" s="237"/>
      <c r="E92" s="237"/>
      <c r="F92" s="237"/>
      <c r="G92" s="237"/>
      <c r="H92" s="238"/>
      <c r="I92" s="239"/>
      <c r="J92" s="58"/>
      <c r="L92" s="174"/>
      <c r="M92" s="174"/>
    </row>
    <row r="93" spans="1:13" s="8" customFormat="1" ht="28" x14ac:dyDescent="0.3">
      <c r="A93" s="55"/>
      <c r="B93" s="150" t="s">
        <v>64</v>
      </c>
      <c r="C93" s="26"/>
      <c r="D93" s="156" t="s">
        <v>81</v>
      </c>
      <c r="E93" s="157" t="s">
        <v>79</v>
      </c>
      <c r="F93" s="158"/>
      <c r="G93" s="195" t="s">
        <v>137</v>
      </c>
      <c r="H93" s="232" t="s">
        <v>138</v>
      </c>
      <c r="I93" s="233"/>
      <c r="J93" s="58"/>
      <c r="L93" s="174"/>
      <c r="M93" s="174"/>
    </row>
    <row r="94" spans="1:13" s="8" customFormat="1" ht="30.75" customHeight="1" thickBot="1" x14ac:dyDescent="0.35">
      <c r="A94" s="55"/>
      <c r="B94" s="151" t="s">
        <v>65</v>
      </c>
      <c r="C94" s="161" t="s">
        <v>115</v>
      </c>
      <c r="D94" s="162" t="s">
        <v>116</v>
      </c>
      <c r="E94" s="159" t="s">
        <v>80</v>
      </c>
      <c r="F94" s="160" t="s">
        <v>3</v>
      </c>
      <c r="G94" s="198" t="s">
        <v>2</v>
      </c>
      <c r="H94" s="196" t="s">
        <v>2</v>
      </c>
      <c r="I94" s="197" t="s">
        <v>8</v>
      </c>
      <c r="J94" s="58"/>
      <c r="L94" s="174"/>
      <c r="M94" s="174"/>
    </row>
    <row r="95" spans="1:13" s="8" customFormat="1" ht="14" x14ac:dyDescent="0.3">
      <c r="A95" s="55"/>
      <c r="B95" s="152" t="s">
        <v>66</v>
      </c>
      <c r="C95" s="12">
        <v>14</v>
      </c>
      <c r="D95" s="13">
        <f t="shared" ref="D95:D106" si="7">F95/1000</f>
        <v>0</v>
      </c>
      <c r="E95" s="21">
        <f t="shared" ref="E95:E106" si="8">D95*C95*$C$17/1000</f>
        <v>0</v>
      </c>
      <c r="F95" s="15">
        <f>G95/11.16</f>
        <v>0</v>
      </c>
      <c r="G95" s="15">
        <f>IF($F$9="Q1",($C$26+$D$27)*745,0)</f>
        <v>0</v>
      </c>
      <c r="H95" s="15">
        <f>IF($F$9="Q1",($C$41+$D$41)*745,0)</f>
        <v>0</v>
      </c>
      <c r="I95" s="15">
        <f>H95/1000</f>
        <v>0</v>
      </c>
      <c r="J95" s="58"/>
      <c r="L95" s="174"/>
      <c r="M95" s="174"/>
    </row>
    <row r="96" spans="1:13" s="8" customFormat="1" ht="14.25" customHeight="1" x14ac:dyDescent="0.3">
      <c r="A96" s="55"/>
      <c r="B96" s="152" t="s">
        <v>67</v>
      </c>
      <c r="C96" s="12">
        <v>14</v>
      </c>
      <c r="D96" s="13">
        <f t="shared" si="7"/>
        <v>0</v>
      </c>
      <c r="E96" s="21">
        <f t="shared" si="8"/>
        <v>0</v>
      </c>
      <c r="F96" s="15">
        <f t="shared" ref="F96:F106" si="9">G96/11.16</f>
        <v>0</v>
      </c>
      <c r="G96" s="15">
        <f>IF($F$9="Q1",($C$26+$D$27)*24*30,0)</f>
        <v>0</v>
      </c>
      <c r="H96" s="15">
        <f>IF($F$9="Q1",($C$41+$D$41)*24*30,0)</f>
        <v>0</v>
      </c>
      <c r="I96" s="15">
        <f t="shared" ref="I96:I106" si="10">H96/1000</f>
        <v>0</v>
      </c>
      <c r="J96" s="58"/>
      <c r="L96" s="174"/>
      <c r="M96" s="174"/>
    </row>
    <row r="97" spans="1:13" s="8" customFormat="1" ht="14.25" customHeight="1" x14ac:dyDescent="0.3">
      <c r="A97" s="55"/>
      <c r="B97" s="152" t="s">
        <v>68</v>
      </c>
      <c r="C97" s="12">
        <v>14</v>
      </c>
      <c r="D97" s="13">
        <f t="shared" si="7"/>
        <v>0</v>
      </c>
      <c r="E97" s="21">
        <f t="shared" si="8"/>
        <v>0</v>
      </c>
      <c r="F97" s="15">
        <f t="shared" si="9"/>
        <v>0</v>
      </c>
      <c r="G97" s="15">
        <f>IF($F$9="Q1",($C$26+$D$27)*24*31,0)</f>
        <v>0</v>
      </c>
      <c r="H97" s="15">
        <f>IF($F$9="Q1",($C$41+$D$41)*24*31,0)</f>
        <v>0</v>
      </c>
      <c r="I97" s="15">
        <f t="shared" si="10"/>
        <v>0</v>
      </c>
      <c r="J97" s="58"/>
      <c r="K97" s="58"/>
      <c r="L97" s="174"/>
      <c r="M97" s="174"/>
    </row>
    <row r="98" spans="1:13" s="8" customFormat="1" ht="14" x14ac:dyDescent="0.3">
      <c r="A98" s="55"/>
      <c r="B98" s="152" t="s">
        <v>69</v>
      </c>
      <c r="C98" s="12">
        <v>14</v>
      </c>
      <c r="D98" s="13">
        <f t="shared" si="7"/>
        <v>0</v>
      </c>
      <c r="E98" s="21">
        <f t="shared" si="8"/>
        <v>0</v>
      </c>
      <c r="F98" s="15">
        <f t="shared" si="9"/>
        <v>0</v>
      </c>
      <c r="G98" s="15">
        <f>IF($F$9="Q2",($C$26+$D$27)*24*31,0)</f>
        <v>0</v>
      </c>
      <c r="H98" s="15">
        <f>IF($F$9="Q2",($C$41+$D$41)*24*31,0)</f>
        <v>0</v>
      </c>
      <c r="I98" s="15">
        <f t="shared" si="10"/>
        <v>0</v>
      </c>
      <c r="J98" s="58"/>
      <c r="K98" s="58"/>
      <c r="L98" s="174"/>
      <c r="M98" s="174"/>
    </row>
    <row r="99" spans="1:13" s="8" customFormat="1" ht="14.25" customHeight="1" x14ac:dyDescent="0.3">
      <c r="A99" s="55"/>
      <c r="B99" s="152" t="s">
        <v>70</v>
      </c>
      <c r="C99" s="12">
        <v>14</v>
      </c>
      <c r="D99" s="13">
        <f t="shared" si="7"/>
        <v>0</v>
      </c>
      <c r="E99" s="21">
        <f t="shared" si="8"/>
        <v>0</v>
      </c>
      <c r="F99" s="15">
        <f t="shared" si="9"/>
        <v>0</v>
      </c>
      <c r="G99" s="15">
        <f>IF($F$9="Q2",($C$26+$D$27)*24*29,0)</f>
        <v>0</v>
      </c>
      <c r="H99" s="15">
        <f>IF($F$9="Q2",($C$41+$D$41)*24*29,0)</f>
        <v>0</v>
      </c>
      <c r="I99" s="15">
        <f t="shared" si="10"/>
        <v>0</v>
      </c>
      <c r="J99" s="58"/>
      <c r="K99" s="58"/>
      <c r="L99" s="174"/>
      <c r="M99" s="174"/>
    </row>
    <row r="100" spans="1:13" s="8" customFormat="1" ht="14" x14ac:dyDescent="0.3">
      <c r="A100" s="55"/>
      <c r="B100" s="152" t="s">
        <v>71</v>
      </c>
      <c r="C100" s="12">
        <v>14</v>
      </c>
      <c r="D100" s="13">
        <f t="shared" si="7"/>
        <v>0</v>
      </c>
      <c r="E100" s="21">
        <f t="shared" si="8"/>
        <v>0</v>
      </c>
      <c r="F100" s="15">
        <f t="shared" si="9"/>
        <v>0</v>
      </c>
      <c r="G100" s="15">
        <f>IF($F$9="Q2",($C$26+$D$27)*743,0)</f>
        <v>0</v>
      </c>
      <c r="H100" s="15">
        <f>IF($F$9="Q2",($C$41+$D$41)*743,0)</f>
        <v>0</v>
      </c>
      <c r="I100" s="15">
        <f t="shared" si="10"/>
        <v>0</v>
      </c>
      <c r="J100" s="58"/>
      <c r="K100" s="58"/>
      <c r="L100" s="174"/>
      <c r="M100" s="174"/>
    </row>
    <row r="101" spans="1:13" s="8" customFormat="1" ht="14" x14ac:dyDescent="0.3">
      <c r="A101" s="55"/>
      <c r="B101" s="152" t="s">
        <v>72</v>
      </c>
      <c r="C101" s="12">
        <v>16.899999999999999</v>
      </c>
      <c r="D101" s="13">
        <f t="shared" si="7"/>
        <v>0</v>
      </c>
      <c r="E101" s="21">
        <f t="shared" si="8"/>
        <v>0</v>
      </c>
      <c r="F101" s="15">
        <f t="shared" si="9"/>
        <v>0</v>
      </c>
      <c r="G101" s="15">
        <f>IF($F$9="Q3",($C$26+$D$27)*24*30,0)</f>
        <v>0</v>
      </c>
      <c r="H101" s="15">
        <f>IF($F$9="Q3",($C$41+$D$41)*24*30,0)</f>
        <v>0</v>
      </c>
      <c r="I101" s="15">
        <f t="shared" si="10"/>
        <v>0</v>
      </c>
      <c r="J101" s="58"/>
      <c r="K101" s="58"/>
      <c r="L101" s="174"/>
      <c r="M101" s="174"/>
    </row>
    <row r="102" spans="1:13" s="8" customFormat="1" ht="14" x14ac:dyDescent="0.3">
      <c r="A102" s="55"/>
      <c r="B102" s="152" t="s">
        <v>73</v>
      </c>
      <c r="C102" s="12">
        <v>16.899999999999999</v>
      </c>
      <c r="D102" s="13">
        <f t="shared" si="7"/>
        <v>0</v>
      </c>
      <c r="E102" s="21">
        <f t="shared" si="8"/>
        <v>0</v>
      </c>
      <c r="F102" s="15">
        <f t="shared" si="9"/>
        <v>0</v>
      </c>
      <c r="G102" s="15">
        <f>IF($F$9="Q3",($C$26+$D$27)*24*31,0)</f>
        <v>0</v>
      </c>
      <c r="H102" s="15">
        <f>IF($F$9="Q3",($C$41+$D$41)*24*31,0)</f>
        <v>0</v>
      </c>
      <c r="I102" s="15">
        <f t="shared" si="10"/>
        <v>0</v>
      </c>
      <c r="J102" s="55"/>
      <c r="K102" s="58"/>
      <c r="L102" s="174"/>
      <c r="M102" s="174"/>
    </row>
    <row r="103" spans="1:13" s="8" customFormat="1" ht="14" x14ac:dyDescent="0.3">
      <c r="A103" s="55"/>
      <c r="B103" s="153" t="s">
        <v>74</v>
      </c>
      <c r="C103" s="12">
        <v>16.899999999999999</v>
      </c>
      <c r="D103" s="13">
        <f t="shared" si="7"/>
        <v>0</v>
      </c>
      <c r="E103" s="22">
        <f t="shared" si="8"/>
        <v>0</v>
      </c>
      <c r="F103" s="15">
        <f t="shared" si="9"/>
        <v>0</v>
      </c>
      <c r="G103" s="15">
        <f>IF($F$9="Q3",($C$26+$D$27)*24*30,0)</f>
        <v>0</v>
      </c>
      <c r="H103" s="15">
        <f>IF($F$9="Q3",($C$41+$D$41)*24*30,0)</f>
        <v>0</v>
      </c>
      <c r="I103" s="15">
        <f t="shared" si="10"/>
        <v>0</v>
      </c>
      <c r="J103" s="55"/>
      <c r="K103" s="58"/>
      <c r="L103" s="174"/>
      <c r="M103" s="174"/>
    </row>
    <row r="104" spans="1:13" s="8" customFormat="1" ht="14.25" customHeight="1" x14ac:dyDescent="0.3">
      <c r="A104" s="55"/>
      <c r="B104" s="154" t="s">
        <v>75</v>
      </c>
      <c r="C104" s="16">
        <v>16.899999999999999</v>
      </c>
      <c r="D104" s="13">
        <f t="shared" si="7"/>
        <v>0</v>
      </c>
      <c r="E104" s="20">
        <f t="shared" si="8"/>
        <v>0</v>
      </c>
      <c r="F104" s="15">
        <f t="shared" si="9"/>
        <v>0</v>
      </c>
      <c r="G104" s="15">
        <f>IF($F$9="Q4",($C$26+$D$27)*24*31,0)</f>
        <v>0</v>
      </c>
      <c r="H104" s="15">
        <f>IF($F$9="Q4",($C$41+$D$41)*24*31,0)</f>
        <v>0</v>
      </c>
      <c r="I104" s="15">
        <f t="shared" si="10"/>
        <v>0</v>
      </c>
      <c r="J104" s="55"/>
      <c r="K104" s="58"/>
      <c r="L104" s="174"/>
      <c r="M104" s="174"/>
    </row>
    <row r="105" spans="1:13" s="8" customFormat="1" ht="14" x14ac:dyDescent="0.3">
      <c r="A105" s="55"/>
      <c r="B105" s="152" t="s">
        <v>76</v>
      </c>
      <c r="C105" s="16">
        <v>16.899999999999999</v>
      </c>
      <c r="D105" s="13">
        <f t="shared" si="7"/>
        <v>0</v>
      </c>
      <c r="E105" s="21">
        <f t="shared" si="8"/>
        <v>0</v>
      </c>
      <c r="F105" s="15">
        <f t="shared" si="9"/>
        <v>0</v>
      </c>
      <c r="G105" s="15">
        <f>IF($F$9="Q4",($C$26+$D$27)*24*31,0)</f>
        <v>0</v>
      </c>
      <c r="H105" s="15">
        <f>IF($F$9="Q4",($C$41+$D$41)*24*31,0)</f>
        <v>0</v>
      </c>
      <c r="I105" s="15">
        <f t="shared" si="10"/>
        <v>0</v>
      </c>
      <c r="J105" s="55"/>
      <c r="K105" s="58"/>
      <c r="L105" s="174"/>
      <c r="M105" s="174"/>
    </row>
    <row r="106" spans="1:13" s="8" customFormat="1" ht="14.5" thickBot="1" x14ac:dyDescent="0.35">
      <c r="A106" s="55"/>
      <c r="B106" s="152" t="s">
        <v>77</v>
      </c>
      <c r="C106" s="16">
        <v>16.899999999999999</v>
      </c>
      <c r="D106" s="13">
        <f t="shared" si="7"/>
        <v>0</v>
      </c>
      <c r="E106" s="21">
        <f t="shared" si="8"/>
        <v>0</v>
      </c>
      <c r="F106" s="15">
        <f t="shared" si="9"/>
        <v>0</v>
      </c>
      <c r="G106" s="15">
        <f>IF($F$9="Q4",($C$26+$D$27)*24*30,0)</f>
        <v>0</v>
      </c>
      <c r="H106" s="15">
        <f>IF($F$9="Q4",($C$41+$D$41)*24*30,0)</f>
        <v>0</v>
      </c>
      <c r="I106" s="15">
        <f t="shared" si="10"/>
        <v>0</v>
      </c>
      <c r="J106" s="55"/>
      <c r="K106" s="58"/>
      <c r="L106" s="174"/>
      <c r="M106" s="174"/>
    </row>
    <row r="107" spans="1:13" s="8" customFormat="1" ht="14.5" thickBot="1" x14ac:dyDescent="0.35">
      <c r="A107" s="55"/>
      <c r="B107" s="155" t="s">
        <v>78</v>
      </c>
      <c r="C107" s="17"/>
      <c r="D107" s="18">
        <f t="shared" ref="D107:I107" si="11">SUM(D95:D106)</f>
        <v>0</v>
      </c>
      <c r="E107" s="23">
        <f t="shared" si="11"/>
        <v>0</v>
      </c>
      <c r="F107" s="19">
        <f t="shared" si="11"/>
        <v>0</v>
      </c>
      <c r="G107" s="19">
        <f t="shared" si="11"/>
        <v>0</v>
      </c>
      <c r="H107" s="19">
        <f t="shared" si="11"/>
        <v>0</v>
      </c>
      <c r="I107" s="19">
        <f t="shared" si="11"/>
        <v>0</v>
      </c>
      <c r="J107" s="55"/>
      <c r="K107" s="58"/>
      <c r="L107" s="174"/>
      <c r="M107" s="174"/>
    </row>
    <row r="108" spans="1:13" s="8" customFormat="1" x14ac:dyDescent="0.25">
      <c r="A108" s="55"/>
      <c r="C108" s="55"/>
      <c r="D108" s="55"/>
      <c r="E108" s="55"/>
      <c r="F108" s="55"/>
      <c r="G108" s="55"/>
      <c r="H108" s="55"/>
      <c r="I108" s="55"/>
      <c r="J108" s="58"/>
      <c r="L108" s="174"/>
      <c r="M108" s="174"/>
    </row>
    <row r="109" spans="1:13" s="8" customFormat="1" ht="13" thickBot="1" x14ac:dyDescent="0.3">
      <c r="A109" s="55"/>
      <c r="C109" s="55"/>
      <c r="D109" s="55"/>
      <c r="E109" s="55"/>
      <c r="F109" s="55"/>
      <c r="G109" s="55"/>
      <c r="H109" s="55"/>
      <c r="I109" s="55"/>
      <c r="J109" s="58"/>
      <c r="L109" s="174"/>
      <c r="M109" s="174"/>
    </row>
    <row r="110" spans="1:13" s="8" customFormat="1" ht="18.5" thickBot="1" x14ac:dyDescent="0.45">
      <c r="A110" s="55"/>
      <c r="B110" s="212" t="s">
        <v>129</v>
      </c>
      <c r="C110" s="213"/>
      <c r="D110" s="213"/>
      <c r="E110" s="213"/>
      <c r="F110" s="213"/>
      <c r="G110" s="213"/>
      <c r="H110" s="213"/>
      <c r="I110" s="214"/>
      <c r="J110" s="58"/>
      <c r="L110" s="174"/>
      <c r="M110" s="174"/>
    </row>
    <row r="111" spans="1:13" x14ac:dyDescent="0.25">
      <c r="B111" s="215" t="s">
        <v>130</v>
      </c>
      <c r="C111" s="216"/>
      <c r="D111" s="216"/>
      <c r="E111" s="217"/>
      <c r="F111" s="215" t="s">
        <v>131</v>
      </c>
      <c r="G111" s="224"/>
      <c r="H111" s="224"/>
      <c r="I111" s="225"/>
    </row>
    <row r="112" spans="1:13" x14ac:dyDescent="0.25">
      <c r="B112" s="218"/>
      <c r="C112" s="219"/>
      <c r="D112" s="219"/>
      <c r="E112" s="220"/>
      <c r="F112" s="226"/>
      <c r="G112" s="227"/>
      <c r="H112" s="227"/>
      <c r="I112" s="228"/>
    </row>
    <row r="113" spans="1:13" x14ac:dyDescent="0.25">
      <c r="B113" s="218"/>
      <c r="C113" s="219"/>
      <c r="D113" s="219"/>
      <c r="E113" s="220"/>
      <c r="F113" s="226"/>
      <c r="G113" s="227"/>
      <c r="H113" s="227"/>
      <c r="I113" s="228"/>
    </row>
    <row r="114" spans="1:13" x14ac:dyDescent="0.25">
      <c r="B114" s="218"/>
      <c r="C114" s="219"/>
      <c r="D114" s="219"/>
      <c r="E114" s="220"/>
      <c r="F114" s="226"/>
      <c r="G114" s="227"/>
      <c r="H114" s="227"/>
      <c r="I114" s="228"/>
    </row>
    <row r="115" spans="1:13" s="5" customFormat="1" ht="13" x14ac:dyDescent="0.3">
      <c r="B115" s="218"/>
      <c r="C115" s="219"/>
      <c r="D115" s="219"/>
      <c r="E115" s="220"/>
      <c r="F115" s="226"/>
      <c r="G115" s="227"/>
      <c r="H115" s="227"/>
      <c r="I115" s="228"/>
      <c r="L115" s="176"/>
      <c r="M115" s="176"/>
    </row>
    <row r="116" spans="1:13" s="7" customFormat="1" ht="14.25" customHeight="1" thickBot="1" x14ac:dyDescent="0.35">
      <c r="B116" s="221"/>
      <c r="C116" s="222"/>
      <c r="D116" s="222"/>
      <c r="E116" s="223"/>
      <c r="F116" s="229"/>
      <c r="G116" s="230"/>
      <c r="H116" s="230"/>
      <c r="I116" s="231"/>
      <c r="K116" s="5"/>
      <c r="L116" s="176"/>
      <c r="M116" s="176"/>
    </row>
    <row r="118" spans="1:13" ht="14.25" customHeight="1" x14ac:dyDescent="0.25"/>
    <row r="119" spans="1:13" s="1" customFormat="1" ht="13" x14ac:dyDescent="0.3">
      <c r="L119" s="176"/>
      <c r="M119" s="176"/>
    </row>
    <row r="126" spans="1:13" x14ac:dyDescent="0.25">
      <c r="A126" s="55"/>
      <c r="B126" s="55"/>
      <c r="C126" s="55"/>
      <c r="D126" s="55"/>
      <c r="E126" s="55"/>
      <c r="F126" s="55"/>
      <c r="G126" s="55"/>
      <c r="H126" s="55"/>
      <c r="I126" s="55"/>
      <c r="J126" s="58"/>
    </row>
    <row r="127" spans="1:13" x14ac:dyDescent="0.25">
      <c r="A127" s="55"/>
      <c r="B127" s="55"/>
      <c r="C127" s="55"/>
      <c r="D127" s="55"/>
      <c r="E127" s="55"/>
      <c r="F127" s="55"/>
      <c r="G127" s="55"/>
      <c r="H127" s="55"/>
      <c r="I127" s="55"/>
      <c r="J127" s="58"/>
    </row>
    <row r="128" spans="1:13" x14ac:dyDescent="0.25">
      <c r="A128" s="55"/>
      <c r="B128" s="55"/>
      <c r="C128" s="55"/>
      <c r="D128" s="55"/>
      <c r="E128" s="55"/>
      <c r="F128" s="55"/>
      <c r="G128" s="55"/>
      <c r="H128" s="55"/>
      <c r="I128" s="55"/>
      <c r="J128" s="58"/>
      <c r="K128" s="6"/>
    </row>
    <row r="129" spans="1:13" x14ac:dyDescent="0.25">
      <c r="A129" s="55"/>
      <c r="B129" s="55"/>
      <c r="C129" s="55"/>
      <c r="D129" s="55"/>
      <c r="E129" s="55"/>
      <c r="F129" s="55"/>
      <c r="G129" s="55"/>
      <c r="H129" s="55"/>
      <c r="I129" s="55"/>
      <c r="J129" s="58"/>
      <c r="K129" s="6"/>
    </row>
    <row r="130" spans="1:13" x14ac:dyDescent="0.25">
      <c r="A130" s="55"/>
      <c r="B130" s="55"/>
      <c r="C130" s="55"/>
      <c r="D130" s="55"/>
      <c r="E130" s="55"/>
      <c r="F130" s="55"/>
      <c r="G130" s="55"/>
      <c r="H130" s="55"/>
      <c r="I130" s="55"/>
      <c r="J130" s="58"/>
      <c r="K130" s="6"/>
    </row>
    <row r="131" spans="1:13" x14ac:dyDescent="0.25">
      <c r="A131" s="55"/>
      <c r="B131" s="55"/>
      <c r="C131" s="55"/>
      <c r="D131" s="55"/>
      <c r="E131" s="55"/>
      <c r="F131" s="55"/>
      <c r="G131" s="55"/>
      <c r="H131" s="55"/>
      <c r="I131" s="55"/>
      <c r="J131" s="58"/>
      <c r="K131" s="6"/>
    </row>
    <row r="132" spans="1:13" x14ac:dyDescent="0.25">
      <c r="A132" s="55"/>
      <c r="B132" s="55"/>
      <c r="C132" s="55"/>
      <c r="D132" s="55"/>
      <c r="E132" s="55"/>
      <c r="F132" s="55"/>
      <c r="G132" s="55"/>
      <c r="H132" s="55"/>
      <c r="I132" s="55"/>
      <c r="J132" s="58"/>
      <c r="K132" s="6"/>
    </row>
    <row r="133" spans="1:13" x14ac:dyDescent="0.25">
      <c r="A133" s="55"/>
      <c r="B133" s="55"/>
      <c r="C133" s="55"/>
      <c r="D133" s="55"/>
      <c r="E133" s="55"/>
      <c r="F133" s="55"/>
      <c r="G133" s="55"/>
      <c r="H133" s="55"/>
      <c r="I133" s="55"/>
      <c r="J133" s="58"/>
      <c r="K133" s="6"/>
    </row>
    <row r="134" spans="1:13" ht="13" x14ac:dyDescent="0.3">
      <c r="I134" s="55"/>
      <c r="J134" s="58"/>
      <c r="K134" s="6"/>
      <c r="M134" s="176"/>
    </row>
    <row r="135" spans="1:13" ht="13" x14ac:dyDescent="0.3">
      <c r="I135" s="55"/>
      <c r="J135" s="58"/>
      <c r="K135" s="6"/>
      <c r="M135" s="176"/>
    </row>
    <row r="136" spans="1:13" x14ac:dyDescent="0.25">
      <c r="I136" s="55"/>
      <c r="J136" s="58"/>
      <c r="K136" s="6"/>
    </row>
    <row r="137" spans="1:13" x14ac:dyDescent="0.25">
      <c r="I137" s="55"/>
      <c r="J137" s="58"/>
      <c r="K137" s="6"/>
    </row>
    <row r="138" spans="1:13" ht="13" x14ac:dyDescent="0.3">
      <c r="I138" s="55"/>
      <c r="J138" s="58"/>
      <c r="K138" s="6"/>
      <c r="M138" s="176"/>
    </row>
  </sheetData>
  <sheetProtection algorithmName="SHA-512" hashValue="OLBnHoRmtK2d5TH9uCvLo2jJGGibDDJ9wNQ2UCkCeBdTNsw/EmOFsJ4G9Vy7QB+XG42+O5Fg0AQZgAUIYxN/oQ==" saltValue="pPWcqptX/xCa608h1050EA==" spinCount="100000" sheet="1" objects="1" scenarios="1"/>
  <mergeCells count="36">
    <mergeCell ref="B2:J2"/>
    <mergeCell ref="E12:E13"/>
    <mergeCell ref="F12:F13"/>
    <mergeCell ref="E8:F8"/>
    <mergeCell ref="I8:J8"/>
    <mergeCell ref="B5:C5"/>
    <mergeCell ref="B8:C8"/>
    <mergeCell ref="I9:J10"/>
    <mergeCell ref="I11:J12"/>
    <mergeCell ref="H9:H10"/>
    <mergeCell ref="H11:H12"/>
    <mergeCell ref="E14:E15"/>
    <mergeCell ref="F14:F15"/>
    <mergeCell ref="E16:E19"/>
    <mergeCell ref="F16:F19"/>
    <mergeCell ref="I19:J19"/>
    <mergeCell ref="I17:J17"/>
    <mergeCell ref="H13:H16"/>
    <mergeCell ref="I13:J16"/>
    <mergeCell ref="I18:J18"/>
    <mergeCell ref="B110:I110"/>
    <mergeCell ref="B111:E116"/>
    <mergeCell ref="F111:I116"/>
    <mergeCell ref="H93:I93"/>
    <mergeCell ref="C23:C24"/>
    <mergeCell ref="D23:D24"/>
    <mergeCell ref="B92:I92"/>
    <mergeCell ref="G22:G24"/>
    <mergeCell ref="H22:H24"/>
    <mergeCell ref="I22:I24"/>
    <mergeCell ref="C71:J71"/>
    <mergeCell ref="B66:J66"/>
    <mergeCell ref="B74:B88"/>
    <mergeCell ref="J22:J24"/>
    <mergeCell ref="C22:D22"/>
    <mergeCell ref="E22:F23"/>
  </mergeCells>
  <conditionalFormatting sqref="F12:F13">
    <cfRule type="cellIs" dxfId="8" priority="1" stopIfTrue="1" operator="lessThan">
      <formula>35000000</formula>
    </cfRule>
  </conditionalFormatting>
  <conditionalFormatting sqref="F16">
    <cfRule type="cellIs" dxfId="7" priority="2" stopIfTrue="1" operator="greaterThan">
      <formula>$F$14</formula>
    </cfRule>
    <cfRule type="cellIs" dxfId="6" priority="3" stopIfTrue="1" operator="lessThan">
      <formula>0</formula>
    </cfRule>
  </conditionalFormatting>
  <dataValidations count="1">
    <dataValidation type="list" showInputMessage="1" showErrorMessage="1" sqref="F9" xr:uid="{00000000-0002-0000-0000-000000000000}">
      <formula1>$L$9:$L$12</formula1>
    </dataValidation>
  </dataValidations>
  <hyperlinks>
    <hyperlink ref="I19" r:id="rId1" display="a honlapunkon.  " xr:uid="{00000000-0004-0000-0000-000000000000}"/>
    <hyperlink ref="I19:J19" r:id="rId2" display="on our website.  " xr:uid="{00000000-0004-0000-0000-000001000000}"/>
    <hyperlink ref="H19" r:id="rId3" xr:uid="{D50693C9-E2A9-4E85-8A76-1B8FBD0896E5}"/>
  </hyperlinks>
  <pageMargins left="0.7" right="0.7" top="0.75" bottom="0.75" header="0.3" footer="0.3"/>
  <pageSetup paperSize="9" orientation="portrait" r:id="rId4"/>
  <ignoredErrors>
    <ignoredError sqref="G27:G30 I57:J57 I68 G32:G36 G53:G55 G49:G51 G38:G47" formula="1"/>
  </ignoredErrors>
  <drawing r:id="rId5"/>
  <legacyDrawing r:id="rId6"/>
  <mc:AlternateContent xmlns:mc="http://schemas.openxmlformats.org/markup-compatibility/2006">
    <mc:Choice Requires="x14">
      <controls>
        <mc:AlternateContent xmlns:mc="http://schemas.openxmlformats.org/markup-compatibility/2006">
          <mc:Choice Requires="x14">
            <control shapeId="1142" r:id="rId7" name="Check Box 118">
              <controlPr defaultSize="0" autoFill="0" autoLine="0" autoPict="0" altText="">
                <anchor moveWithCells="1">
                  <from>
                    <xdr:col>3</xdr:col>
                    <xdr:colOff>95250</xdr:colOff>
                    <xdr:row>3</xdr:row>
                    <xdr:rowOff>76200</xdr:rowOff>
                  </from>
                  <to>
                    <xdr:col>4</xdr:col>
                    <xdr:colOff>12700</xdr:colOff>
                    <xdr:row>5</xdr:row>
                    <xdr:rowOff>114300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40BDD7-3D3B-4FC9-BEF7-A2429DF08913}">
  <sheetPr codeName="Munka2">
    <tabColor theme="5" tint="0.59999389629810485"/>
  </sheetPr>
  <dimension ref="A1:M138"/>
  <sheetViews>
    <sheetView zoomScale="70" zoomScaleNormal="70" workbookViewId="0">
      <selection activeCell="F35" sqref="F34:F35"/>
    </sheetView>
  </sheetViews>
  <sheetFormatPr defaultRowHeight="12.5" x14ac:dyDescent="0.25"/>
  <cols>
    <col min="1" max="1" width="17.26953125" customWidth="1"/>
    <col min="2" max="2" width="65.54296875" customWidth="1"/>
    <col min="3" max="3" width="24.81640625" customWidth="1"/>
    <col min="4" max="4" width="21.81640625" customWidth="1"/>
    <col min="5" max="5" width="43.453125" customWidth="1"/>
    <col min="6" max="6" width="32" bestFit="1" customWidth="1"/>
    <col min="7" max="7" width="31.1796875" customWidth="1"/>
    <col min="8" max="8" width="58.54296875" customWidth="1"/>
    <col min="9" max="10" width="40.81640625" customWidth="1"/>
    <col min="11" max="11" width="16.54296875" customWidth="1"/>
    <col min="12" max="12" width="14.453125" style="174" bestFit="1" customWidth="1"/>
    <col min="13" max="13" width="28" style="174" bestFit="1" customWidth="1"/>
  </cols>
  <sheetData>
    <row r="1" spans="2:13" ht="13" thickBot="1" x14ac:dyDescent="0.3"/>
    <row r="2" spans="2:13" ht="23.5" thickBot="1" x14ac:dyDescent="0.55000000000000004">
      <c r="B2" s="284" t="s">
        <v>128</v>
      </c>
      <c r="C2" s="285"/>
      <c r="D2" s="285"/>
      <c r="E2" s="285"/>
      <c r="F2" s="285"/>
      <c r="G2" s="285"/>
      <c r="H2" s="285"/>
      <c r="I2" s="285"/>
      <c r="J2" s="286"/>
    </row>
    <row r="4" spans="2:13" ht="13" thickBot="1" x14ac:dyDescent="0.3"/>
    <row r="5" spans="2:13" ht="18.5" thickBot="1" x14ac:dyDescent="0.45">
      <c r="B5" s="293" t="s">
        <v>120</v>
      </c>
      <c r="C5" s="294"/>
      <c r="D5" s="181"/>
    </row>
    <row r="7" spans="2:13" ht="13" thickBot="1" x14ac:dyDescent="0.3"/>
    <row r="8" spans="2:13" ht="18.5" thickBot="1" x14ac:dyDescent="0.45">
      <c r="B8" s="295" t="s">
        <v>52</v>
      </c>
      <c r="C8" s="296"/>
      <c r="D8" s="65"/>
      <c r="E8" s="249" t="s">
        <v>99</v>
      </c>
      <c r="F8" s="251"/>
      <c r="H8" s="168" t="s">
        <v>110</v>
      </c>
      <c r="I8" s="291" t="s">
        <v>111</v>
      </c>
      <c r="J8" s="292"/>
    </row>
    <row r="9" spans="2:13" ht="36" customHeight="1" x14ac:dyDescent="0.35">
      <c r="B9" s="90" t="s">
        <v>55</v>
      </c>
      <c r="C9" s="91">
        <v>1149.06</v>
      </c>
      <c r="D9" s="66"/>
      <c r="E9" s="77" t="s">
        <v>51</v>
      </c>
      <c r="F9" s="180" t="s">
        <v>4</v>
      </c>
      <c r="H9" s="299" t="s">
        <v>122</v>
      </c>
      <c r="I9" s="297" t="s">
        <v>125</v>
      </c>
      <c r="J9" s="298"/>
      <c r="L9" s="199" t="s">
        <v>4</v>
      </c>
      <c r="M9" s="199" t="b">
        <v>0</v>
      </c>
    </row>
    <row r="10" spans="2:13" ht="35.25" customHeight="1" x14ac:dyDescent="0.35">
      <c r="B10" s="75" t="s">
        <v>56</v>
      </c>
      <c r="C10" s="70">
        <v>1149.06</v>
      </c>
      <c r="D10" s="66"/>
      <c r="E10" s="74" t="s">
        <v>50</v>
      </c>
      <c r="F10" s="72">
        <v>35000000</v>
      </c>
      <c r="H10" s="300"/>
      <c r="I10" s="297"/>
      <c r="J10" s="298"/>
      <c r="L10" s="199" t="s">
        <v>5</v>
      </c>
      <c r="M10" s="199">
        <v>1.27</v>
      </c>
    </row>
    <row r="11" spans="2:13" ht="35.25" customHeight="1" x14ac:dyDescent="0.35">
      <c r="B11" s="75" t="s">
        <v>57</v>
      </c>
      <c r="C11" s="70">
        <v>114.91</v>
      </c>
      <c r="D11" s="66"/>
      <c r="E11" s="74" t="s">
        <v>48</v>
      </c>
      <c r="F11" s="205">
        <v>0.33333332999999998</v>
      </c>
      <c r="H11" s="277" t="s">
        <v>140</v>
      </c>
      <c r="I11" s="280" t="s">
        <v>142</v>
      </c>
      <c r="J11" s="281"/>
      <c r="L11" s="199" t="s">
        <v>6</v>
      </c>
      <c r="M11" s="199"/>
    </row>
    <row r="12" spans="2:13" ht="35.25" customHeight="1" x14ac:dyDescent="0.35">
      <c r="B12" s="75" t="s">
        <v>58</v>
      </c>
      <c r="C12" s="70">
        <v>1326.48</v>
      </c>
      <c r="D12" s="66"/>
      <c r="E12" s="287" t="s">
        <v>49</v>
      </c>
      <c r="F12" s="289">
        <v>35000000</v>
      </c>
      <c r="H12" s="279"/>
      <c r="I12" s="280"/>
      <c r="J12" s="281"/>
      <c r="L12" s="199" t="s">
        <v>7</v>
      </c>
      <c r="M12" s="199"/>
    </row>
    <row r="13" spans="2:13" ht="18" customHeight="1" x14ac:dyDescent="0.35">
      <c r="B13" s="75" t="s">
        <v>59</v>
      </c>
      <c r="C13" s="70">
        <v>1326.48</v>
      </c>
      <c r="D13" s="66"/>
      <c r="E13" s="288"/>
      <c r="F13" s="290"/>
      <c r="H13" s="277" t="s">
        <v>123</v>
      </c>
      <c r="I13" s="280" t="s">
        <v>126</v>
      </c>
      <c r="J13" s="281"/>
    </row>
    <row r="14" spans="2:13" ht="18" customHeight="1" x14ac:dyDescent="0.35">
      <c r="B14" s="75" t="s">
        <v>60</v>
      </c>
      <c r="C14" s="70">
        <v>1326.48</v>
      </c>
      <c r="D14" s="66"/>
      <c r="E14" s="263" t="s">
        <v>85</v>
      </c>
      <c r="F14" s="265">
        <f>F12/F11</f>
        <v>105000001.05000001</v>
      </c>
      <c r="H14" s="278"/>
      <c r="I14" s="280"/>
      <c r="J14" s="281"/>
    </row>
    <row r="15" spans="2:13" ht="18" customHeight="1" x14ac:dyDescent="0.35">
      <c r="B15" s="75" t="s">
        <v>61</v>
      </c>
      <c r="C15" s="70">
        <v>1326.48</v>
      </c>
      <c r="D15" s="66"/>
      <c r="E15" s="264"/>
      <c r="F15" s="266"/>
      <c r="H15" s="278"/>
      <c r="I15" s="280"/>
      <c r="J15" s="281"/>
    </row>
    <row r="16" spans="2:13" ht="18" customHeight="1" x14ac:dyDescent="0.35">
      <c r="B16" s="75" t="s">
        <v>62</v>
      </c>
      <c r="C16" s="71">
        <v>29.22</v>
      </c>
      <c r="D16" s="66"/>
      <c r="E16" s="267" t="s">
        <v>86</v>
      </c>
      <c r="F16" s="270">
        <f>J68</f>
        <v>0</v>
      </c>
      <c r="H16" s="279"/>
      <c r="I16" s="280"/>
      <c r="J16" s="281"/>
    </row>
    <row r="17" spans="1:13" ht="18" customHeight="1" x14ac:dyDescent="0.35">
      <c r="B17" s="75" t="s">
        <v>63</v>
      </c>
      <c r="C17" s="70">
        <v>8837.7900000000009</v>
      </c>
      <c r="D17" s="66"/>
      <c r="E17" s="268"/>
      <c r="F17" s="271"/>
      <c r="H17" s="147" t="s">
        <v>108</v>
      </c>
      <c r="I17" s="275" t="s">
        <v>112</v>
      </c>
      <c r="J17" s="276"/>
    </row>
    <row r="18" spans="1:13" ht="18" customHeight="1" x14ac:dyDescent="0.35">
      <c r="B18" s="171" t="s">
        <v>54</v>
      </c>
      <c r="C18" s="172"/>
      <c r="D18" s="66"/>
      <c r="E18" s="268"/>
      <c r="F18" s="271"/>
      <c r="H18" s="148" t="s">
        <v>114</v>
      </c>
      <c r="I18" s="282" t="s">
        <v>113</v>
      </c>
      <c r="J18" s="283"/>
    </row>
    <row r="19" spans="1:13" s="6" customFormat="1" ht="18" customHeight="1" thickBot="1" x14ac:dyDescent="0.4">
      <c r="B19" s="76" t="s">
        <v>53</v>
      </c>
      <c r="C19" s="206">
        <v>0.80940000000000001</v>
      </c>
      <c r="D19" s="66"/>
      <c r="E19" s="269"/>
      <c r="F19" s="272"/>
      <c r="H19" s="149" t="s">
        <v>109</v>
      </c>
      <c r="I19" s="273" t="s">
        <v>124</v>
      </c>
      <c r="J19" s="274"/>
      <c r="L19" s="174"/>
      <c r="M19" s="174"/>
    </row>
    <row r="20" spans="1:13" s="6" customFormat="1" ht="18" customHeight="1" x14ac:dyDescent="0.35">
      <c r="B20" s="82"/>
      <c r="C20" s="83"/>
      <c r="D20" s="66"/>
      <c r="E20" s="66"/>
      <c r="F20" s="66"/>
      <c r="G20" s="84"/>
      <c r="H20" s="73"/>
      <c r="I20" s="2"/>
      <c r="J20"/>
      <c r="L20" s="174"/>
      <c r="M20" s="174"/>
    </row>
    <row r="21" spans="1:13" s="3" customFormat="1" ht="13" thickBot="1" x14ac:dyDescent="0.3">
      <c r="D21" s="4"/>
      <c r="E21"/>
      <c r="F21"/>
      <c r="G21"/>
      <c r="H21"/>
      <c r="I21"/>
      <c r="J21"/>
      <c r="K21"/>
      <c r="L21" s="174"/>
      <c r="M21" s="174"/>
    </row>
    <row r="22" spans="1:13" s="6" customFormat="1" ht="14.5" customHeight="1" thickBot="1" x14ac:dyDescent="0.3">
      <c r="C22" s="258" t="s">
        <v>29</v>
      </c>
      <c r="D22" s="259"/>
      <c r="E22" s="260" t="s">
        <v>26</v>
      </c>
      <c r="F22" s="239"/>
      <c r="G22" s="240" t="s">
        <v>83</v>
      </c>
      <c r="H22" s="240" t="s">
        <v>84</v>
      </c>
      <c r="I22" s="243" t="s">
        <v>82</v>
      </c>
      <c r="J22" s="243" t="s">
        <v>139</v>
      </c>
      <c r="L22" s="174"/>
      <c r="M22" s="174"/>
    </row>
    <row r="23" spans="1:13" s="8" customFormat="1" ht="15" customHeight="1" x14ac:dyDescent="0.3">
      <c r="A23" s="11"/>
      <c r="B23" s="6"/>
      <c r="C23" s="234" t="s">
        <v>30</v>
      </c>
      <c r="D23" s="234" t="s">
        <v>25</v>
      </c>
      <c r="E23" s="261"/>
      <c r="F23" s="262"/>
      <c r="G23" s="241"/>
      <c r="H23" s="241"/>
      <c r="I23" s="244"/>
      <c r="J23" s="244"/>
      <c r="L23" s="174"/>
      <c r="M23" s="174"/>
    </row>
    <row r="24" spans="1:13" s="9" customFormat="1" ht="14.5" thickBot="1" x14ac:dyDescent="0.35">
      <c r="A24" s="11"/>
      <c r="B24" s="6"/>
      <c r="C24" s="235"/>
      <c r="D24" s="235"/>
      <c r="E24" s="44" t="s">
        <v>27</v>
      </c>
      <c r="F24" s="45" t="s">
        <v>28</v>
      </c>
      <c r="G24" s="242"/>
      <c r="H24" s="242"/>
      <c r="I24" s="245"/>
      <c r="J24" s="245"/>
      <c r="L24" s="174"/>
      <c r="M24" s="174"/>
    </row>
    <row r="25" spans="1:13" s="9" customFormat="1" ht="18.5" thickBot="1" x14ac:dyDescent="0.45">
      <c r="A25" s="11"/>
      <c r="B25" s="78" t="s">
        <v>0</v>
      </c>
      <c r="C25" s="28"/>
      <c r="D25" s="28"/>
      <c r="E25" s="34"/>
      <c r="F25" s="34"/>
      <c r="G25" s="28"/>
      <c r="H25" s="28"/>
      <c r="I25" s="28"/>
      <c r="J25" s="46"/>
      <c r="L25" s="174"/>
      <c r="M25" s="174"/>
    </row>
    <row r="26" spans="1:13" ht="14" x14ac:dyDescent="0.3">
      <c r="A26" s="11"/>
      <c r="B26" s="99" t="s">
        <v>19</v>
      </c>
      <c r="C26" s="182"/>
      <c r="D26" s="114"/>
      <c r="E26" s="31"/>
      <c r="F26" s="32"/>
      <c r="G26" s="14">
        <f>+C26*$C$12</f>
        <v>0</v>
      </c>
      <c r="H26" s="14">
        <f>G26*IF($F$9="Q1",Munka2!$E$5,IF($F$9="Q2",Munka2!$E$6,IF($F$9="Q3",Munka2!$E$7,IF($F$9="Q4",Munka2!$E$8,""))))</f>
        <v>0</v>
      </c>
      <c r="I26" s="15">
        <f>H26*$F$11</f>
        <v>0</v>
      </c>
      <c r="J26" s="200">
        <f>H26/3</f>
        <v>0</v>
      </c>
    </row>
    <row r="27" spans="1:13" ht="14" x14ac:dyDescent="0.3">
      <c r="A27" s="11"/>
      <c r="B27" s="99" t="s">
        <v>20</v>
      </c>
      <c r="C27" s="115"/>
      <c r="D27" s="183"/>
      <c r="E27" s="31"/>
      <c r="F27" s="32"/>
      <c r="G27" s="14">
        <f>+D27*$C$12</f>
        <v>0</v>
      </c>
      <c r="H27" s="14">
        <f>G27*IF($F$9="Q1",Munka2!$E$5,IF($F$9="Q2",Munka2!$E$6,IF($F$9="Q3",Munka2!$E$7,IF($F$9="Q4",Munka2!$E$8,""))))</f>
        <v>0</v>
      </c>
      <c r="I27" s="15">
        <f t="shared" ref="I27:I38" si="0">H27*$F$11</f>
        <v>0</v>
      </c>
      <c r="J27" s="200">
        <f t="shared" ref="J27:J38" si="1">H27/3</f>
        <v>0</v>
      </c>
    </row>
    <row r="28" spans="1:13" ht="14" x14ac:dyDescent="0.3">
      <c r="A28" s="11"/>
      <c r="B28" s="100" t="s">
        <v>31</v>
      </c>
      <c r="C28" s="184"/>
      <c r="D28" s="116"/>
      <c r="E28" s="24"/>
      <c r="F28" s="29"/>
      <c r="G28" s="14">
        <f>+C28*$C$12</f>
        <v>0</v>
      </c>
      <c r="H28" s="14">
        <f>G28*IF($F$9="Q1",Munka2!$E$5,IF($F$9="Q2",Munka2!$E$6,IF($F$9="Q3",Munka2!$E$7,IF($F$9="Q4",Munka2!$E$8,""))))</f>
        <v>0</v>
      </c>
      <c r="I28" s="15">
        <f t="shared" si="0"/>
        <v>0</v>
      </c>
      <c r="J28" s="200">
        <f t="shared" si="1"/>
        <v>0</v>
      </c>
    </row>
    <row r="29" spans="1:13" ht="14" x14ac:dyDescent="0.3">
      <c r="A29" s="11"/>
      <c r="B29" s="100" t="s">
        <v>87</v>
      </c>
      <c r="C29" s="117"/>
      <c r="D29" s="185"/>
      <c r="E29" s="24"/>
      <c r="F29" s="29"/>
      <c r="G29" s="14">
        <f>+D29*$C$12</f>
        <v>0</v>
      </c>
      <c r="H29" s="14">
        <f>G29*IF($F$9="Q1",Munka2!$E$5,IF($F$9="Q2",Munka2!$E$6,IF($F$9="Q3",Munka2!$E$7,IF($F$9="Q4",Munka2!$E$8,""))))</f>
        <v>0</v>
      </c>
      <c r="I29" s="15">
        <f t="shared" si="0"/>
        <v>0</v>
      </c>
      <c r="J29" s="200">
        <f t="shared" si="1"/>
        <v>0</v>
      </c>
    </row>
    <row r="30" spans="1:13" s="67" customFormat="1" ht="14" x14ac:dyDescent="0.3">
      <c r="A30" s="11"/>
      <c r="B30" s="100" t="s">
        <v>32</v>
      </c>
      <c r="C30" s="184"/>
      <c r="D30" s="116"/>
      <c r="E30" s="68"/>
      <c r="F30" s="69"/>
      <c r="G30" s="14">
        <f>(+C30*$C$14)</f>
        <v>0</v>
      </c>
      <c r="H30" s="14">
        <f>G30*IF($F$9="Q1",Munka2!$E$5,IF($F$9="Q2",Munka2!$E$6,IF($F$9="Q3",Munka2!$E$7,IF($F$9="Q4",Munka2!$E$8,""))))</f>
        <v>0</v>
      </c>
      <c r="I30" s="15">
        <f t="shared" si="0"/>
        <v>0</v>
      </c>
      <c r="J30" s="200">
        <f t="shared" si="1"/>
        <v>0</v>
      </c>
      <c r="L30" s="174"/>
      <c r="M30" s="174"/>
    </row>
    <row r="31" spans="1:13" ht="14" x14ac:dyDescent="0.3">
      <c r="A31" s="11"/>
      <c r="B31" s="100" t="s">
        <v>88</v>
      </c>
      <c r="C31" s="117"/>
      <c r="D31" s="185"/>
      <c r="E31" s="24"/>
      <c r="F31" s="29"/>
      <c r="G31" s="14">
        <f>(+D31*$C$14)</f>
        <v>0</v>
      </c>
      <c r="H31" s="14">
        <f>G31*IF($F$9="Q1",Munka2!$E$5,IF($F$9="Q2",Munka2!$E$6,IF($F$9="Q3",Munka2!$E$7,IF($F$9="Q4",Munka2!$E$8,""))))</f>
        <v>0</v>
      </c>
      <c r="I31" s="15">
        <f t="shared" si="0"/>
        <v>0</v>
      </c>
      <c r="J31" s="200">
        <f t="shared" si="1"/>
        <v>0</v>
      </c>
    </row>
    <row r="32" spans="1:13" s="67" customFormat="1" ht="14" x14ac:dyDescent="0.3">
      <c r="A32" s="11"/>
      <c r="B32" s="100" t="s">
        <v>33</v>
      </c>
      <c r="C32" s="184"/>
      <c r="D32" s="116"/>
      <c r="E32" s="68"/>
      <c r="F32" s="69"/>
      <c r="G32" s="14">
        <f>(+C32*$C$12)</f>
        <v>0</v>
      </c>
      <c r="H32" s="14">
        <f>G32*IF($F$9="Q1",Munka2!$E$5,IF($F$9="Q2",Munka2!$E$6,IF($F$9="Q3",Munka2!$E$7,IF($F$9="Q4",Munka2!$E$8,""))))</f>
        <v>0</v>
      </c>
      <c r="I32" s="15">
        <f t="shared" si="0"/>
        <v>0</v>
      </c>
      <c r="J32" s="200">
        <f t="shared" si="1"/>
        <v>0</v>
      </c>
      <c r="L32" s="174"/>
      <c r="M32" s="174"/>
    </row>
    <row r="33" spans="1:13" ht="14" x14ac:dyDescent="0.3">
      <c r="A33" s="11"/>
      <c r="B33" s="100" t="s">
        <v>89</v>
      </c>
      <c r="C33" s="117"/>
      <c r="D33" s="186"/>
      <c r="E33" s="24"/>
      <c r="F33" s="30"/>
      <c r="G33" s="14">
        <f>+D33*$C$12</f>
        <v>0</v>
      </c>
      <c r="H33" s="14">
        <f>G33*IF($F$9="Q1",Munka2!$E$5,IF($F$9="Q2",Munka2!$E$6,IF($F$9="Q3",Munka2!$E$7,IF($F$9="Q4",Munka2!$E$8,""))))</f>
        <v>0</v>
      </c>
      <c r="I33" s="15">
        <f t="shared" si="0"/>
        <v>0</v>
      </c>
      <c r="J33" s="200">
        <f t="shared" si="1"/>
        <v>0</v>
      </c>
    </row>
    <row r="34" spans="1:13" ht="14" x14ac:dyDescent="0.3">
      <c r="A34" s="11"/>
      <c r="B34" s="100" t="s">
        <v>34</v>
      </c>
      <c r="C34" s="184"/>
      <c r="D34" s="116"/>
      <c r="E34" s="25"/>
      <c r="F34" s="47"/>
      <c r="G34" s="14">
        <f>+C34*$C$12</f>
        <v>0</v>
      </c>
      <c r="H34" s="14">
        <f>G34*IF($F$9="Q1",Munka2!$E$5,IF($F$9="Q2",Munka2!$E$6,IF($F$9="Q3",Munka2!$E$7,IF($F$9="Q4",Munka2!$E$8,""))))</f>
        <v>0</v>
      </c>
      <c r="I34" s="15">
        <f t="shared" si="0"/>
        <v>0</v>
      </c>
      <c r="J34" s="200">
        <f t="shared" si="1"/>
        <v>0</v>
      </c>
    </row>
    <row r="35" spans="1:13" ht="14" x14ac:dyDescent="0.3">
      <c r="A35" s="11"/>
      <c r="B35" s="100" t="s">
        <v>90</v>
      </c>
      <c r="C35" s="117"/>
      <c r="D35" s="185"/>
      <c r="E35" s="25"/>
      <c r="F35" s="47"/>
      <c r="G35" s="14">
        <f>+D35*$C$12</f>
        <v>0</v>
      </c>
      <c r="H35" s="14">
        <f>G35*IF($F$9="Q1",Munka2!$E$5,IF($F$9="Q2",Munka2!$E$6,IF($F$9="Q3",Munka2!$E$7,IF($F$9="Q4",Munka2!$E$8,""))))</f>
        <v>0</v>
      </c>
      <c r="I35" s="15">
        <f t="shared" si="0"/>
        <v>0</v>
      </c>
      <c r="J35" s="200">
        <f t="shared" si="1"/>
        <v>0</v>
      </c>
    </row>
    <row r="36" spans="1:13" ht="14" x14ac:dyDescent="0.3">
      <c r="A36" s="11"/>
      <c r="B36" s="101" t="s">
        <v>35</v>
      </c>
      <c r="C36" s="184"/>
      <c r="D36" s="116"/>
      <c r="E36" s="25"/>
      <c r="F36" s="47"/>
      <c r="G36" s="14">
        <f>+C36*$C$14</f>
        <v>0</v>
      </c>
      <c r="H36" s="14">
        <f>G36*IF($F$9="Q1",Munka2!$E$5,IF($F$9="Q2",Munka2!$E$6,IF($F$9="Q3",Munka2!$E$7,IF($F$9="Q4",Munka2!$E$8,""))))</f>
        <v>0</v>
      </c>
      <c r="I36" s="15">
        <f t="shared" si="0"/>
        <v>0</v>
      </c>
      <c r="J36" s="200">
        <f t="shared" si="1"/>
        <v>0</v>
      </c>
    </row>
    <row r="37" spans="1:13" ht="14" x14ac:dyDescent="0.3">
      <c r="A37" s="11"/>
      <c r="B37" s="100" t="s">
        <v>91</v>
      </c>
      <c r="C37" s="118"/>
      <c r="D37" s="187"/>
      <c r="E37" s="25"/>
      <c r="F37" s="47"/>
      <c r="G37" s="209">
        <f>+D37*$C$12*(1-0.04323)</f>
        <v>0</v>
      </c>
      <c r="H37" s="14">
        <f>G37*IF($F$9="Q1",Munka2!$E$5,IF($F$9="Q2",Munka2!$E$6,IF($F$9="Q3",Munka2!$E$7,IF($F$9="Q4",Munka2!$E$8,""))))</f>
        <v>0</v>
      </c>
      <c r="I37" s="15">
        <f t="shared" si="0"/>
        <v>0</v>
      </c>
      <c r="J37" s="200">
        <f t="shared" si="1"/>
        <v>0</v>
      </c>
    </row>
    <row r="38" spans="1:13" ht="14" x14ac:dyDescent="0.3">
      <c r="A38" s="11"/>
      <c r="B38" s="100" t="s">
        <v>92</v>
      </c>
      <c r="C38" s="118"/>
      <c r="D38" s="187"/>
      <c r="E38" s="25"/>
      <c r="F38" s="47"/>
      <c r="G38" s="14">
        <f>+D38*$C$14</f>
        <v>0</v>
      </c>
      <c r="H38" s="14">
        <f>G38*IF($F$9="Q1",Munka2!$E$5,IF($F$9="Q2",Munka2!$E$6,IF($F$9="Q3",Munka2!$E$7,IF($F$9="Q4",Munka2!$E$8,""))))</f>
        <v>0</v>
      </c>
      <c r="I38" s="15">
        <f t="shared" si="0"/>
        <v>0</v>
      </c>
      <c r="J38" s="200">
        <f t="shared" si="1"/>
        <v>0</v>
      </c>
    </row>
    <row r="39" spans="1:13" ht="14" x14ac:dyDescent="0.3">
      <c r="A39" s="11"/>
      <c r="B39" s="101" t="s">
        <v>21</v>
      </c>
      <c r="C39" s="188"/>
      <c r="D39" s="119"/>
      <c r="E39" s="25"/>
      <c r="F39" s="47"/>
      <c r="G39" s="48"/>
      <c r="H39" s="48"/>
      <c r="I39" s="53"/>
      <c r="J39" s="51"/>
    </row>
    <row r="40" spans="1:13" ht="14.5" thickBot="1" x14ac:dyDescent="0.35">
      <c r="A40" s="11"/>
      <c r="B40" s="101" t="s">
        <v>22</v>
      </c>
      <c r="C40" s="118"/>
      <c r="D40" s="189"/>
      <c r="E40" s="25"/>
      <c r="F40" s="47"/>
      <c r="G40" s="50"/>
      <c r="H40" s="50"/>
      <c r="I40" s="54"/>
      <c r="J40" s="52"/>
    </row>
    <row r="41" spans="1:13" s="3" customFormat="1" ht="14.5" thickBot="1" x14ac:dyDescent="0.35">
      <c r="A41" s="11"/>
      <c r="B41" s="92" t="s">
        <v>23</v>
      </c>
      <c r="C41" s="93">
        <f>SUM(C26:C40)</f>
        <v>0</v>
      </c>
      <c r="D41" s="94">
        <f>SUM(D26:D40)</f>
        <v>0</v>
      </c>
      <c r="E41" s="25"/>
      <c r="F41" s="47"/>
      <c r="G41" s="93">
        <f>SUM(G26:G40)</f>
        <v>0</v>
      </c>
      <c r="H41" s="56">
        <f>SUM(H26:H40)</f>
        <v>0</v>
      </c>
      <c r="I41" s="93">
        <f>SUM(I26:I40)</f>
        <v>0</v>
      </c>
      <c r="J41" s="93">
        <f>SUM(J26:J40)</f>
        <v>0</v>
      </c>
      <c r="L41" s="174"/>
      <c r="M41" s="174"/>
    </row>
    <row r="42" spans="1:13" ht="14.5" thickBot="1" x14ac:dyDescent="0.35">
      <c r="A42" s="11"/>
      <c r="B42" s="92" t="s">
        <v>24</v>
      </c>
      <c r="C42" s="194"/>
      <c r="D42" s="25"/>
      <c r="E42" s="25"/>
      <c r="F42" s="47"/>
      <c r="G42" s="95">
        <f>C42*C15</f>
        <v>0</v>
      </c>
      <c r="H42" s="96">
        <f>G42*Munka2!$B$5</f>
        <v>0</v>
      </c>
      <c r="I42" s="15">
        <f t="shared" ref="I42" si="2">H42*$F$11</f>
        <v>0</v>
      </c>
      <c r="J42" s="200">
        <f t="shared" ref="J42" si="3">H42/3</f>
        <v>0</v>
      </c>
    </row>
    <row r="43" spans="1:13" ht="14.5" thickBot="1" x14ac:dyDescent="0.35">
      <c r="A43" s="80"/>
      <c r="B43" s="36"/>
      <c r="C43" s="35"/>
      <c r="D43" s="35"/>
      <c r="E43" s="37"/>
      <c r="F43" s="38"/>
      <c r="G43" s="56"/>
      <c r="H43" s="56"/>
      <c r="I43" s="56"/>
      <c r="J43" s="39"/>
    </row>
    <row r="44" spans="1:13" ht="18.5" thickBot="1" x14ac:dyDescent="0.45">
      <c r="A44" s="11"/>
      <c r="B44" s="78" t="s">
        <v>1</v>
      </c>
      <c r="C44" s="40"/>
      <c r="D44" s="40"/>
      <c r="E44" s="41"/>
      <c r="F44" s="42"/>
      <c r="G44" s="57"/>
      <c r="H44" s="57"/>
      <c r="I44" s="57"/>
      <c r="J44" s="43"/>
    </row>
    <row r="45" spans="1:13" ht="14" x14ac:dyDescent="0.3">
      <c r="A45" s="11"/>
      <c r="B45" s="81" t="s">
        <v>36</v>
      </c>
      <c r="C45" s="182"/>
      <c r="D45" s="114"/>
      <c r="E45" s="131"/>
      <c r="F45" s="132"/>
      <c r="G45" s="33">
        <f>C45*$C$9</f>
        <v>0</v>
      </c>
      <c r="H45" s="14">
        <f>G45*IF($F$9="Q1",Munka2!$E$5,IF($F$9="Q2",Munka2!$E$6,IF($F$9="Q3",Munka2!$E$7,IF($F$9="Q4",Munka2!$E$8,""))))</f>
        <v>0</v>
      </c>
      <c r="I45" s="14">
        <f>H45*$F$11</f>
        <v>0</v>
      </c>
      <c r="J45" s="14">
        <f>H45/3</f>
        <v>0</v>
      </c>
    </row>
    <row r="46" spans="1:13" ht="14" x14ac:dyDescent="0.3">
      <c r="A46" s="11"/>
      <c r="B46" s="99" t="s">
        <v>93</v>
      </c>
      <c r="C46" s="115"/>
      <c r="D46" s="183"/>
      <c r="E46" s="133"/>
      <c r="F46" s="53"/>
      <c r="G46" s="130">
        <f>D46*$C$9</f>
        <v>0</v>
      </c>
      <c r="H46" s="14">
        <f>G46*IF($F$9="Q1",Munka2!$E$5,IF($F$9="Q2",Munka2!$E$6,IF($F$9="Q3",Munka2!$E$7,IF($F$9="Q4",Munka2!$E$8,""))))</f>
        <v>0</v>
      </c>
      <c r="I46" s="14">
        <f t="shared" ref="I46:I61" si="4">H46*$F$11</f>
        <v>0</v>
      </c>
      <c r="J46" s="14">
        <f t="shared" ref="J46:J61" si="5">H46/3</f>
        <v>0</v>
      </c>
    </row>
    <row r="47" spans="1:13" ht="14" x14ac:dyDescent="0.3">
      <c r="A47" s="11"/>
      <c r="B47" s="100" t="s">
        <v>37</v>
      </c>
      <c r="C47" s="182"/>
      <c r="D47" s="114"/>
      <c r="E47" s="133"/>
      <c r="F47" s="53"/>
      <c r="G47" s="130">
        <f>C47*$C$9</f>
        <v>0</v>
      </c>
      <c r="H47" s="14">
        <f>G47*IF($F$9="Q1",Munka2!$E$5,IF($F$9="Q2",Munka2!$E$6,IF($F$9="Q3",Munka2!$E$7,IF($F$9="Q4",Munka2!$E$8,""))))</f>
        <v>0</v>
      </c>
      <c r="I47" s="14">
        <f t="shared" si="4"/>
        <v>0</v>
      </c>
      <c r="J47" s="14">
        <f t="shared" si="5"/>
        <v>0</v>
      </c>
    </row>
    <row r="48" spans="1:13" ht="14" x14ac:dyDescent="0.3">
      <c r="A48" s="11"/>
      <c r="B48" s="99" t="s">
        <v>94</v>
      </c>
      <c r="C48" s="115"/>
      <c r="D48" s="183"/>
      <c r="E48" s="134"/>
      <c r="F48" s="135"/>
      <c r="G48" s="130">
        <f>(D48*$C$9)</f>
        <v>0</v>
      </c>
      <c r="H48" s="14">
        <f>G48*IF($F$9="Q1",Munka2!$E$5,IF($F$9="Q2",Munka2!$E$6,IF($F$9="Q3",Munka2!$E$7,IF($F$9="Q4",Munka2!$E$8,""))))</f>
        <v>0</v>
      </c>
      <c r="I48" s="14">
        <f t="shared" si="4"/>
        <v>0</v>
      </c>
      <c r="J48" s="14">
        <f t="shared" si="5"/>
        <v>0</v>
      </c>
    </row>
    <row r="49" spans="1:13" ht="14" x14ac:dyDescent="0.3">
      <c r="A49" s="11"/>
      <c r="B49" s="100" t="s">
        <v>38</v>
      </c>
      <c r="C49" s="182"/>
      <c r="D49" s="114"/>
      <c r="E49" s="133"/>
      <c r="F49" s="53"/>
      <c r="G49" s="130">
        <f>C49*$C$9</f>
        <v>0</v>
      </c>
      <c r="H49" s="14">
        <f>G49*IF($F$9="Q1",Munka2!$E$5,IF($F$9="Q2",Munka2!$E$6,IF($F$9="Q3",Munka2!$E$7,IF($F$9="Q4",Munka2!$E$8,""))))</f>
        <v>0</v>
      </c>
      <c r="I49" s="14">
        <f t="shared" si="4"/>
        <v>0</v>
      </c>
      <c r="J49" s="14">
        <f t="shared" si="5"/>
        <v>0</v>
      </c>
    </row>
    <row r="50" spans="1:13" ht="14" x14ac:dyDescent="0.3">
      <c r="A50" s="11"/>
      <c r="B50" s="100" t="s">
        <v>95</v>
      </c>
      <c r="C50" s="115"/>
      <c r="D50" s="183"/>
      <c r="E50" s="10"/>
      <c r="F50" s="136"/>
      <c r="G50" s="130">
        <f>D50*$C$9</f>
        <v>0</v>
      </c>
      <c r="H50" s="14">
        <f>G50*IF($F$9="Q1",Munka2!$E$5,IF($F$9="Q2",Munka2!$E$6,IF($F$9="Q3",Munka2!$E$7,IF($F$9="Q4",Munka2!$E$8,""))))</f>
        <v>0</v>
      </c>
      <c r="I50" s="14">
        <f t="shared" si="4"/>
        <v>0</v>
      </c>
      <c r="J50" s="14">
        <f t="shared" si="5"/>
        <v>0</v>
      </c>
    </row>
    <row r="51" spans="1:13" ht="14" x14ac:dyDescent="0.3">
      <c r="A51" s="11"/>
      <c r="B51" s="100" t="s">
        <v>39</v>
      </c>
      <c r="C51" s="182"/>
      <c r="D51" s="114"/>
      <c r="E51" s="137"/>
      <c r="F51" s="138"/>
      <c r="G51" s="130">
        <f>C51*$C$9</f>
        <v>0</v>
      </c>
      <c r="H51" s="14">
        <f>G51*IF($F$9="Q1",Munka2!$E$5,IF($F$9="Q2",Munka2!$E$6,IF($F$9="Q3",Munka2!$E$7,IF($F$9="Q4",Munka2!$E$8,""))))</f>
        <v>0</v>
      </c>
      <c r="I51" s="14">
        <f t="shared" si="4"/>
        <v>0</v>
      </c>
      <c r="J51" s="14">
        <f t="shared" si="5"/>
        <v>0</v>
      </c>
    </row>
    <row r="52" spans="1:13" ht="14" x14ac:dyDescent="0.3">
      <c r="A52" s="11"/>
      <c r="B52" s="100" t="s">
        <v>96</v>
      </c>
      <c r="C52" s="117"/>
      <c r="D52" s="185"/>
      <c r="E52" s="137"/>
      <c r="F52" s="138"/>
      <c r="G52" s="210">
        <f>(D52*$C$9)</f>
        <v>0</v>
      </c>
      <c r="H52" s="14">
        <f>G52*IF($F$9="Q1",Munka2!$E$5,IF($F$9="Q2",Munka2!$E$6,IF($F$9="Q3",Munka2!$E$7,IF($F$9="Q4",Munka2!$E$8,""))))</f>
        <v>0</v>
      </c>
      <c r="I52" s="14">
        <f t="shared" si="4"/>
        <v>0</v>
      </c>
      <c r="J52" s="14">
        <f t="shared" si="5"/>
        <v>0</v>
      </c>
    </row>
    <row r="53" spans="1:13" ht="14" x14ac:dyDescent="0.3">
      <c r="A53" s="11"/>
      <c r="B53" s="100" t="s">
        <v>40</v>
      </c>
      <c r="C53" s="182"/>
      <c r="D53" s="114"/>
      <c r="E53" s="137"/>
      <c r="F53" s="138"/>
      <c r="G53" s="130">
        <f>C53*$C$9</f>
        <v>0</v>
      </c>
      <c r="H53" s="14">
        <f>G53*IF($F$9="Q1",Munka2!$E$5,IF($F$9="Q2",Munka2!$E$6,IF($F$9="Q3",Munka2!$E$7,IF($F$9="Q4",Munka2!$E$8,""))))</f>
        <v>0</v>
      </c>
      <c r="I53" s="14">
        <f t="shared" si="4"/>
        <v>0</v>
      </c>
      <c r="J53" s="14">
        <f t="shared" si="5"/>
        <v>0</v>
      </c>
    </row>
    <row r="54" spans="1:13" ht="14" x14ac:dyDescent="0.3">
      <c r="A54" s="11"/>
      <c r="B54" s="100" t="s">
        <v>97</v>
      </c>
      <c r="C54" s="117"/>
      <c r="D54" s="185"/>
      <c r="E54" s="137"/>
      <c r="F54" s="138"/>
      <c r="G54" s="130">
        <f>D54*$C$9</f>
        <v>0</v>
      </c>
      <c r="H54" s="14">
        <f>G54*IF($F$9="Q1",Munka2!$E$5,IF($F$9="Q2",Munka2!$E$6,IF($F$9="Q3",Munka2!$E$7,IF($F$9="Q4",Munka2!$E$8,""))))</f>
        <v>0</v>
      </c>
      <c r="I54" s="14">
        <f t="shared" si="4"/>
        <v>0</v>
      </c>
      <c r="J54" s="14">
        <f t="shared" si="5"/>
        <v>0</v>
      </c>
    </row>
    <row r="55" spans="1:13" ht="14" x14ac:dyDescent="0.3">
      <c r="A55" s="11"/>
      <c r="B55" s="101" t="s">
        <v>41</v>
      </c>
      <c r="C55" s="184"/>
      <c r="D55" s="116"/>
      <c r="E55" s="137"/>
      <c r="F55" s="138"/>
      <c r="G55" s="130">
        <f>C55*$C$9</f>
        <v>0</v>
      </c>
      <c r="H55" s="14">
        <f>G55*IF($F$9="Q1",Munka2!$E$5,IF($F$9="Q2",Munka2!$E$6,IF($F$9="Q3",Munka2!$E$7,IF($F$9="Q4",Munka2!$E$8,""))))</f>
        <v>0</v>
      </c>
      <c r="I55" s="14">
        <f t="shared" si="4"/>
        <v>0</v>
      </c>
      <c r="J55" s="14">
        <f t="shared" si="5"/>
        <v>0</v>
      </c>
    </row>
    <row r="56" spans="1:13" ht="14.5" thickBot="1" x14ac:dyDescent="0.35">
      <c r="A56" s="11"/>
      <c r="B56" s="102" t="s">
        <v>98</v>
      </c>
      <c r="C56" s="120"/>
      <c r="D56" s="190"/>
      <c r="E56" s="137"/>
      <c r="F56" s="138"/>
      <c r="G56" s="49">
        <f>D56*$C$9</f>
        <v>0</v>
      </c>
      <c r="H56" s="85">
        <f>G56*IF($F$9="Q1",Munka2!$E$5,IF($F$9="Q2",Munka2!$E$6,IF($F$9="Q3",Munka2!$E$7,IF($F$9="Q4",Munka2!$E$8,""))))</f>
        <v>0</v>
      </c>
      <c r="I56" s="14">
        <f t="shared" si="4"/>
        <v>0</v>
      </c>
      <c r="J56" s="14">
        <f t="shared" si="5"/>
        <v>0</v>
      </c>
    </row>
    <row r="57" spans="1:13" ht="14.5" thickBot="1" x14ac:dyDescent="0.35">
      <c r="A57" s="11"/>
      <c r="B57" s="124" t="s">
        <v>42</v>
      </c>
      <c r="C57" s="97">
        <f>SUM(C45:C56)</f>
        <v>0</v>
      </c>
      <c r="D57" s="127">
        <f>SUM(D45:D56)</f>
        <v>0</v>
      </c>
      <c r="E57" s="140"/>
      <c r="F57" s="141"/>
      <c r="G57" s="39">
        <f>SUM(G45:G56)</f>
        <v>0</v>
      </c>
      <c r="H57" s="93">
        <f>SUM(H45:H56)</f>
        <v>0</v>
      </c>
      <c r="I57" s="93">
        <f>SUM(I45:I56)</f>
        <v>0</v>
      </c>
      <c r="J57" s="93">
        <f>SUM(J45:J56)</f>
        <v>0</v>
      </c>
    </row>
    <row r="58" spans="1:13" ht="14" x14ac:dyDescent="0.3">
      <c r="A58" s="11"/>
      <c r="B58" s="99" t="s">
        <v>43</v>
      </c>
      <c r="C58" s="191"/>
      <c r="D58" s="121"/>
      <c r="E58" s="139"/>
      <c r="F58" s="54"/>
      <c r="G58" s="33">
        <f>C58*$C$10</f>
        <v>0</v>
      </c>
      <c r="H58" s="14">
        <f>G58*Munka2!$B$5</f>
        <v>0</v>
      </c>
      <c r="I58" s="14">
        <f t="shared" si="4"/>
        <v>0</v>
      </c>
      <c r="J58" s="14">
        <f t="shared" si="5"/>
        <v>0</v>
      </c>
    </row>
    <row r="59" spans="1:13" ht="14" x14ac:dyDescent="0.3">
      <c r="A59" s="11"/>
      <c r="B59" s="100" t="s">
        <v>44</v>
      </c>
      <c r="C59" s="122"/>
      <c r="D59" s="192"/>
      <c r="E59" s="137"/>
      <c r="F59" s="138"/>
      <c r="G59" s="33">
        <f>D59*$C$10</f>
        <v>0</v>
      </c>
      <c r="H59" s="14">
        <f>G59*Munka2!$B$5</f>
        <v>0</v>
      </c>
      <c r="I59" s="14">
        <f t="shared" si="4"/>
        <v>0</v>
      </c>
      <c r="J59" s="14">
        <f t="shared" si="5"/>
        <v>0</v>
      </c>
    </row>
    <row r="60" spans="1:13" ht="14" x14ac:dyDescent="0.3">
      <c r="A60" s="11"/>
      <c r="B60" s="101" t="s">
        <v>45</v>
      </c>
      <c r="C60" s="192"/>
      <c r="D60" s="27"/>
      <c r="E60" s="137"/>
      <c r="F60" s="138"/>
      <c r="G60" s="49">
        <f>C60*$C$11</f>
        <v>0</v>
      </c>
      <c r="H60" s="14">
        <f>G60*Munka2!$B$5</f>
        <v>0</v>
      </c>
      <c r="I60" s="14">
        <f t="shared" si="4"/>
        <v>0</v>
      </c>
      <c r="J60" s="14">
        <f t="shared" si="5"/>
        <v>0</v>
      </c>
    </row>
    <row r="61" spans="1:13" ht="14.5" thickBot="1" x14ac:dyDescent="0.35">
      <c r="A61" s="11"/>
      <c r="B61" s="101" t="s">
        <v>46</v>
      </c>
      <c r="C61" s="123"/>
      <c r="D61" s="193"/>
      <c r="E61" s="137"/>
      <c r="F61" s="138"/>
      <c r="G61" s="49">
        <f>D61*$C$11</f>
        <v>0</v>
      </c>
      <c r="H61" s="14">
        <f>G61*Munka2!$B$5</f>
        <v>0</v>
      </c>
      <c r="I61" s="14">
        <f t="shared" si="4"/>
        <v>0</v>
      </c>
      <c r="J61" s="14">
        <f t="shared" si="5"/>
        <v>0</v>
      </c>
    </row>
    <row r="62" spans="1:13" s="9" customFormat="1" ht="14.5" thickBot="1" x14ac:dyDescent="0.35">
      <c r="A62" s="11"/>
      <c r="B62" s="92" t="s">
        <v>47</v>
      </c>
      <c r="C62" s="125">
        <f>C60+C58+C57</f>
        <v>0</v>
      </c>
      <c r="D62" s="128">
        <f>D61+D59+D57</f>
        <v>0</v>
      </c>
      <c r="E62" s="140"/>
      <c r="F62" s="141"/>
      <c r="G62" s="39">
        <f>SUM(G58:G61)</f>
        <v>0</v>
      </c>
      <c r="H62" s="56">
        <f>SUM(H58:H61)</f>
        <v>0</v>
      </c>
      <c r="I62" s="93">
        <f>SUM(I58:I61)</f>
        <v>0</v>
      </c>
      <c r="J62" s="93">
        <f>SUM(J58:J61)</f>
        <v>0</v>
      </c>
      <c r="L62" s="174"/>
      <c r="M62" s="174"/>
    </row>
    <row r="63" spans="1:13" s="9" customFormat="1" ht="14.5" thickBot="1" x14ac:dyDescent="0.35">
      <c r="A63" s="11"/>
      <c r="B63" s="98" t="s">
        <v>101</v>
      </c>
      <c r="C63" s="64">
        <f>C57+C62</f>
        <v>0</v>
      </c>
      <c r="D63" s="129">
        <f>D57+D62</f>
        <v>0</v>
      </c>
      <c r="E63" s="142"/>
      <c r="F63" s="143"/>
      <c r="G63" s="39">
        <f>G41+G42+G57+G62</f>
        <v>0</v>
      </c>
      <c r="H63" s="39">
        <f t="shared" ref="H63:I63" si="6">H41+H42+H57+H62</f>
        <v>0</v>
      </c>
      <c r="I63" s="39">
        <f t="shared" si="6"/>
        <v>0</v>
      </c>
      <c r="J63" s="39">
        <f>J41+J42+J57+J62</f>
        <v>0</v>
      </c>
      <c r="L63" s="174"/>
      <c r="M63" s="174"/>
    </row>
    <row r="64" spans="1:13" s="9" customFormat="1" ht="14" x14ac:dyDescent="0.3">
      <c r="A64" s="11"/>
      <c r="B64" s="11"/>
      <c r="C64" s="11"/>
      <c r="D64" s="11"/>
      <c r="E64" s="11"/>
      <c r="F64" s="11"/>
      <c r="G64" s="11"/>
      <c r="H64" s="11"/>
      <c r="I64" s="11"/>
      <c r="J64" s="11"/>
      <c r="L64" s="174"/>
      <c r="M64" s="174"/>
    </row>
    <row r="65" spans="1:13" s="9" customFormat="1" ht="14.5" thickBot="1" x14ac:dyDescent="0.35">
      <c r="A65" s="11"/>
      <c r="B65" s="11"/>
      <c r="C65" s="11"/>
      <c r="D65" s="11"/>
      <c r="E65" s="11"/>
      <c r="F65" s="11"/>
      <c r="G65" s="11"/>
      <c r="H65" s="11"/>
      <c r="I65" s="11"/>
      <c r="J65" s="11"/>
      <c r="L65" s="174"/>
      <c r="M65" s="174"/>
    </row>
    <row r="66" spans="1:13" s="9" customFormat="1" ht="18.5" thickBot="1" x14ac:dyDescent="0.45">
      <c r="A66" s="11"/>
      <c r="B66" s="249" t="s">
        <v>100</v>
      </c>
      <c r="C66" s="250"/>
      <c r="D66" s="250"/>
      <c r="E66" s="250"/>
      <c r="F66" s="250"/>
      <c r="G66" s="250"/>
      <c r="H66" s="250"/>
      <c r="I66" s="250"/>
      <c r="J66" s="251"/>
      <c r="L66" s="174"/>
      <c r="M66" s="174"/>
    </row>
    <row r="67" spans="1:13" s="9" customFormat="1" ht="30" customHeight="1" thickBot="1" x14ac:dyDescent="0.35">
      <c r="A67" s="11"/>
      <c r="B67" s="111"/>
      <c r="C67" s="86"/>
      <c r="D67" s="86"/>
      <c r="E67" s="86"/>
      <c r="F67" s="86"/>
      <c r="G67" s="145" t="s">
        <v>105</v>
      </c>
      <c r="H67" s="144" t="s">
        <v>106</v>
      </c>
      <c r="I67" s="144" t="s">
        <v>107</v>
      </c>
      <c r="J67" s="170" t="s">
        <v>121</v>
      </c>
      <c r="L67" s="174"/>
      <c r="M67" s="174"/>
    </row>
    <row r="68" spans="1:13" s="8" customFormat="1" ht="15.75" customHeight="1" x14ac:dyDescent="0.3">
      <c r="A68" s="11"/>
      <c r="B68" s="111" t="s">
        <v>102</v>
      </c>
      <c r="C68" s="86"/>
      <c r="D68" s="86"/>
      <c r="E68" s="86"/>
      <c r="F68" s="86"/>
      <c r="G68" s="103">
        <f>G41+G42+G57+G62</f>
        <v>0</v>
      </c>
      <c r="H68" s="103">
        <f>H62+H57+H42+H41</f>
        <v>0</v>
      </c>
      <c r="I68" s="103">
        <f>I62+I57+I42+I41</f>
        <v>0</v>
      </c>
      <c r="J68" s="126">
        <f>J62+J57+J42+J41</f>
        <v>0</v>
      </c>
      <c r="K68" s="9">
        <v>36192</v>
      </c>
      <c r="L68" s="175">
        <v>24128</v>
      </c>
      <c r="M68" s="174"/>
    </row>
    <row r="69" spans="1:13" s="8" customFormat="1" ht="14" x14ac:dyDescent="0.3">
      <c r="A69" s="11"/>
      <c r="B69" s="112" t="s">
        <v>103</v>
      </c>
      <c r="C69" s="87"/>
      <c r="D69" s="87"/>
      <c r="E69" s="110">
        <f>I107</f>
        <v>0</v>
      </c>
      <c r="F69" s="88"/>
      <c r="G69" s="88"/>
      <c r="H69" s="104">
        <f>+I107*C16</f>
        <v>0</v>
      </c>
      <c r="I69" s="104">
        <f>H69/3</f>
        <v>0</v>
      </c>
      <c r="J69" s="105">
        <f>I69*2*C19</f>
        <v>0</v>
      </c>
      <c r="K69" s="9"/>
      <c r="L69" s="174"/>
      <c r="M69" s="174"/>
    </row>
    <row r="70" spans="1:13" s="8" customFormat="1" ht="14.5" thickBot="1" x14ac:dyDescent="0.35">
      <c r="A70" s="11"/>
      <c r="B70" s="113" t="s">
        <v>104</v>
      </c>
      <c r="C70" s="89"/>
      <c r="D70" s="89"/>
      <c r="E70" s="89"/>
      <c r="F70" s="106">
        <f>D107</f>
        <v>0</v>
      </c>
      <c r="G70" s="106">
        <f>E107</f>
        <v>0</v>
      </c>
      <c r="H70" s="107">
        <f>E107/3</f>
        <v>0</v>
      </c>
      <c r="I70" s="108"/>
      <c r="J70" s="109">
        <f>H70*2*C19</f>
        <v>0</v>
      </c>
      <c r="L70" s="174"/>
      <c r="M70" s="174"/>
    </row>
    <row r="71" spans="1:13" s="8" customFormat="1" ht="46.5" customHeight="1" thickBot="1" x14ac:dyDescent="0.35">
      <c r="A71" s="11"/>
      <c r="B71" s="146" t="s">
        <v>119</v>
      </c>
      <c r="C71" s="246">
        <f>IF(M9=TRUE,(J68+J69+J70)*M10,(J68+J69+J70))</f>
        <v>0</v>
      </c>
      <c r="D71" s="247"/>
      <c r="E71" s="247"/>
      <c r="F71" s="247"/>
      <c r="G71" s="247"/>
      <c r="H71" s="247"/>
      <c r="I71" s="247"/>
      <c r="J71" s="248"/>
      <c r="L71" s="174"/>
      <c r="M71" s="174"/>
    </row>
    <row r="72" spans="1:13" s="8" customFormat="1" x14ac:dyDescent="0.25">
      <c r="A72" s="55"/>
      <c r="B72" s="55"/>
      <c r="C72" s="55"/>
      <c r="D72" s="55"/>
      <c r="E72" s="55"/>
      <c r="F72" s="55"/>
      <c r="G72" s="55"/>
      <c r="H72" s="55"/>
      <c r="I72" s="55"/>
      <c r="J72" s="58"/>
      <c r="L72" s="174"/>
      <c r="M72" s="174"/>
    </row>
    <row r="73" spans="1:13" s="8" customFormat="1" ht="13" thickBot="1" x14ac:dyDescent="0.3">
      <c r="A73" s="55"/>
      <c r="B73" s="55"/>
      <c r="C73" s="55"/>
      <c r="D73" s="55"/>
      <c r="E73" s="55"/>
      <c r="F73" s="55"/>
      <c r="G73" s="55"/>
      <c r="H73" s="55"/>
      <c r="I73" s="55"/>
      <c r="J73" s="58"/>
      <c r="L73" s="174"/>
      <c r="M73" s="174"/>
    </row>
    <row r="74" spans="1:13" s="8" customFormat="1" x14ac:dyDescent="0.25">
      <c r="A74" s="55"/>
      <c r="B74" s="252" t="s">
        <v>118</v>
      </c>
      <c r="C74" s="163"/>
      <c r="D74" s="163"/>
      <c r="E74" s="163"/>
      <c r="F74" s="163"/>
      <c r="G74" s="163"/>
      <c r="H74" s="164"/>
      <c r="I74" s="55"/>
      <c r="J74" s="58"/>
      <c r="L74" s="174"/>
      <c r="M74" s="174"/>
    </row>
    <row r="75" spans="1:13" s="8" customFormat="1" x14ac:dyDescent="0.25">
      <c r="A75" s="55"/>
      <c r="B75" s="253"/>
      <c r="C75" s="55"/>
      <c r="D75" s="55"/>
      <c r="E75" s="55"/>
      <c r="F75" s="55"/>
      <c r="G75" s="55"/>
      <c r="H75" s="165"/>
      <c r="I75" s="55"/>
      <c r="J75" s="58"/>
      <c r="L75" s="174"/>
      <c r="M75" s="174"/>
    </row>
    <row r="76" spans="1:13" s="8" customFormat="1" x14ac:dyDescent="0.25">
      <c r="A76" s="55"/>
      <c r="B76" s="253"/>
      <c r="C76" s="55"/>
      <c r="D76" s="55"/>
      <c r="E76" s="55"/>
      <c r="F76" s="55"/>
      <c r="G76" s="55"/>
      <c r="H76" s="165"/>
      <c r="I76" s="55"/>
      <c r="J76" s="58"/>
      <c r="L76" s="174"/>
      <c r="M76" s="174"/>
    </row>
    <row r="77" spans="1:13" s="8" customFormat="1" x14ac:dyDescent="0.25">
      <c r="A77" s="55"/>
      <c r="B77" s="253"/>
      <c r="C77" s="55"/>
      <c r="D77" s="55"/>
      <c r="E77" s="55"/>
      <c r="F77" s="55"/>
      <c r="G77" s="55"/>
      <c r="H77" s="165"/>
      <c r="I77" s="55"/>
      <c r="J77" s="58"/>
      <c r="L77" s="174"/>
      <c r="M77" s="174"/>
    </row>
    <row r="78" spans="1:13" s="8" customFormat="1" x14ac:dyDescent="0.25">
      <c r="A78" s="55"/>
      <c r="B78" s="253"/>
      <c r="C78" s="55"/>
      <c r="D78" s="55"/>
      <c r="E78" s="55"/>
      <c r="F78" s="55"/>
      <c r="G78" s="55"/>
      <c r="H78" s="165"/>
      <c r="I78" s="55"/>
      <c r="J78" s="58"/>
      <c r="L78" s="174"/>
      <c r="M78" s="174"/>
    </row>
    <row r="79" spans="1:13" s="8" customFormat="1" x14ac:dyDescent="0.25">
      <c r="A79" s="55"/>
      <c r="B79" s="253"/>
      <c r="C79" s="55"/>
      <c r="D79" s="55"/>
      <c r="E79" s="55"/>
      <c r="F79" s="55"/>
      <c r="G79" s="55"/>
      <c r="H79" s="165"/>
      <c r="I79" s="55"/>
      <c r="J79" s="58"/>
      <c r="L79" s="174"/>
      <c r="M79" s="174"/>
    </row>
    <row r="80" spans="1:13" s="8" customFormat="1" x14ac:dyDescent="0.25">
      <c r="A80" s="55"/>
      <c r="B80" s="253"/>
      <c r="C80" s="55"/>
      <c r="D80" s="55"/>
      <c r="E80" s="55"/>
      <c r="F80" s="55"/>
      <c r="G80" s="55"/>
      <c r="H80" s="165"/>
      <c r="I80" s="55"/>
      <c r="J80" s="58"/>
      <c r="L80" s="174"/>
      <c r="M80" s="174"/>
    </row>
    <row r="81" spans="1:13" s="8" customFormat="1" x14ac:dyDescent="0.25">
      <c r="A81" s="55"/>
      <c r="B81" s="253"/>
      <c r="C81" s="55"/>
      <c r="D81" s="55"/>
      <c r="E81" s="55"/>
      <c r="F81" s="55"/>
      <c r="G81" s="55"/>
      <c r="H81" s="165"/>
      <c r="I81" s="55"/>
      <c r="J81" s="58"/>
      <c r="L81" s="174"/>
      <c r="M81" s="174"/>
    </row>
    <row r="82" spans="1:13" s="8" customFormat="1" x14ac:dyDescent="0.25">
      <c r="A82" s="55"/>
      <c r="B82" s="253"/>
      <c r="C82" s="55"/>
      <c r="D82" s="55"/>
      <c r="E82" s="55"/>
      <c r="F82" s="55"/>
      <c r="G82" s="55"/>
      <c r="H82" s="165"/>
      <c r="I82" s="55"/>
      <c r="J82" s="58"/>
      <c r="L82" s="174"/>
      <c r="M82" s="174"/>
    </row>
    <row r="83" spans="1:13" s="8" customFormat="1" x14ac:dyDescent="0.25">
      <c r="A83" s="55"/>
      <c r="B83" s="253"/>
      <c r="C83" s="55"/>
      <c r="D83" s="55"/>
      <c r="E83" s="55"/>
      <c r="F83" s="55"/>
      <c r="G83" s="55"/>
      <c r="H83" s="165"/>
      <c r="I83" s="55"/>
      <c r="J83" s="58"/>
      <c r="L83" s="174"/>
      <c r="M83" s="174"/>
    </row>
    <row r="84" spans="1:13" s="8" customFormat="1" x14ac:dyDescent="0.25">
      <c r="A84" s="55"/>
      <c r="B84" s="253"/>
      <c r="C84" s="55"/>
      <c r="D84" s="55"/>
      <c r="E84" s="55"/>
      <c r="F84" s="55"/>
      <c r="G84" s="55"/>
      <c r="H84" s="165"/>
      <c r="I84" s="55"/>
      <c r="J84" s="58"/>
      <c r="L84" s="174"/>
      <c r="M84" s="174"/>
    </row>
    <row r="85" spans="1:13" s="8" customFormat="1" x14ac:dyDescent="0.25">
      <c r="A85" s="55"/>
      <c r="B85" s="253"/>
      <c r="C85" s="55"/>
      <c r="D85" s="55"/>
      <c r="E85" s="55"/>
      <c r="F85" s="55"/>
      <c r="G85" s="55"/>
      <c r="H85" s="165"/>
      <c r="I85" s="55"/>
      <c r="J85" s="58"/>
      <c r="L85" s="174"/>
      <c r="M85" s="174"/>
    </row>
    <row r="86" spans="1:13" s="8" customFormat="1" x14ac:dyDescent="0.25">
      <c r="A86" s="55"/>
      <c r="B86" s="253"/>
      <c r="C86" s="55"/>
      <c r="D86" s="55"/>
      <c r="E86" s="55"/>
      <c r="F86" s="55"/>
      <c r="G86" s="55"/>
      <c r="H86" s="165"/>
      <c r="I86" s="55"/>
      <c r="J86" s="58"/>
      <c r="L86" s="174"/>
      <c r="M86" s="174"/>
    </row>
    <row r="87" spans="1:13" s="8" customFormat="1" x14ac:dyDescent="0.25">
      <c r="A87" s="55"/>
      <c r="B87" s="253"/>
      <c r="C87" s="55"/>
      <c r="D87" s="55"/>
      <c r="E87" s="55"/>
      <c r="F87" s="55"/>
      <c r="G87" s="55"/>
      <c r="H87" s="165"/>
      <c r="I87" s="55"/>
      <c r="J87" s="58"/>
      <c r="L87" s="174"/>
      <c r="M87" s="174"/>
    </row>
    <row r="88" spans="1:13" s="8" customFormat="1" ht="13" thickBot="1" x14ac:dyDescent="0.3">
      <c r="A88" s="55"/>
      <c r="B88" s="254"/>
      <c r="C88" s="166"/>
      <c r="D88" s="166"/>
      <c r="E88" s="166"/>
      <c r="F88" s="166"/>
      <c r="G88" s="166"/>
      <c r="H88" s="167"/>
      <c r="I88" s="55"/>
      <c r="J88" s="58"/>
      <c r="L88" s="174"/>
      <c r="M88" s="174"/>
    </row>
    <row r="89" spans="1:13" s="8" customFormat="1" x14ac:dyDescent="0.25">
      <c r="A89" s="55"/>
      <c r="B89" s="55"/>
      <c r="C89" s="55"/>
      <c r="D89" s="55"/>
      <c r="E89" s="55"/>
      <c r="F89" s="55"/>
      <c r="G89" s="55"/>
      <c r="H89" s="55"/>
      <c r="I89" s="55"/>
      <c r="J89" s="58"/>
      <c r="L89" s="174"/>
      <c r="M89" s="174"/>
    </row>
    <row r="90" spans="1:13" s="8" customFormat="1" x14ac:dyDescent="0.25">
      <c r="A90" s="55"/>
      <c r="B90" s="55"/>
      <c r="C90" s="55"/>
      <c r="D90" s="55"/>
      <c r="E90" s="55"/>
      <c r="F90" s="55"/>
      <c r="G90" s="55"/>
      <c r="H90" s="55"/>
      <c r="I90" s="55"/>
      <c r="J90" s="58"/>
      <c r="L90" s="174"/>
      <c r="M90" s="174"/>
    </row>
    <row r="91" spans="1:13" s="8" customFormat="1" ht="13" thickBot="1" x14ac:dyDescent="0.3">
      <c r="A91" s="55"/>
      <c r="B91" s="55"/>
      <c r="C91" s="55"/>
      <c r="D91" s="55"/>
      <c r="E91" s="55"/>
      <c r="F91" s="55"/>
      <c r="G91" s="55"/>
      <c r="H91" s="55"/>
      <c r="I91" s="55"/>
      <c r="J91" s="58"/>
      <c r="L91" s="174"/>
      <c r="M91" s="174"/>
    </row>
    <row r="92" spans="1:13" s="8" customFormat="1" ht="18.5" thickBot="1" x14ac:dyDescent="0.45">
      <c r="A92" s="55"/>
      <c r="B92" s="236" t="s">
        <v>117</v>
      </c>
      <c r="C92" s="237"/>
      <c r="D92" s="237"/>
      <c r="E92" s="237"/>
      <c r="F92" s="237"/>
      <c r="G92" s="237"/>
      <c r="H92" s="238"/>
      <c r="I92" s="239"/>
      <c r="J92" s="58"/>
      <c r="L92" s="174"/>
      <c r="M92" s="174"/>
    </row>
    <row r="93" spans="1:13" s="8" customFormat="1" ht="28" x14ac:dyDescent="0.3">
      <c r="A93" s="55"/>
      <c r="B93" s="150" t="s">
        <v>64</v>
      </c>
      <c r="C93" s="26"/>
      <c r="D93" s="156" t="s">
        <v>81</v>
      </c>
      <c r="E93" s="157" t="s">
        <v>79</v>
      </c>
      <c r="F93" s="158"/>
      <c r="G93" s="195" t="s">
        <v>137</v>
      </c>
      <c r="H93" s="232" t="s">
        <v>138</v>
      </c>
      <c r="I93" s="233"/>
      <c r="J93" s="58"/>
      <c r="L93" s="174"/>
      <c r="M93" s="174"/>
    </row>
    <row r="94" spans="1:13" s="8" customFormat="1" ht="30.75" customHeight="1" thickBot="1" x14ac:dyDescent="0.35">
      <c r="A94" s="55"/>
      <c r="B94" s="151" t="s">
        <v>65</v>
      </c>
      <c r="C94" s="161" t="s">
        <v>115</v>
      </c>
      <c r="D94" s="162" t="s">
        <v>116</v>
      </c>
      <c r="E94" s="159" t="s">
        <v>80</v>
      </c>
      <c r="F94" s="160" t="s">
        <v>3</v>
      </c>
      <c r="G94" s="198" t="s">
        <v>2</v>
      </c>
      <c r="H94" s="196" t="s">
        <v>2</v>
      </c>
      <c r="I94" s="197" t="s">
        <v>8</v>
      </c>
      <c r="J94" s="58"/>
      <c r="L94" s="174"/>
      <c r="M94" s="174"/>
    </row>
    <row r="95" spans="1:13" s="8" customFormat="1" ht="14" x14ac:dyDescent="0.3">
      <c r="A95" s="55"/>
      <c r="B95" s="152" t="s">
        <v>66</v>
      </c>
      <c r="C95" s="12">
        <v>14</v>
      </c>
      <c r="D95" s="13">
        <f t="shared" ref="D95:D106" si="7">F95/1000</f>
        <v>0</v>
      </c>
      <c r="E95" s="21">
        <f t="shared" ref="E95:E106" si="8">D95*C95*$C$17/1000</f>
        <v>0</v>
      </c>
      <c r="F95" s="15">
        <f>G95/11.16</f>
        <v>0</v>
      </c>
      <c r="G95" s="15">
        <f>IF($F$9="Q1",($C$26+$D$27)*745,0)</f>
        <v>0</v>
      </c>
      <c r="H95" s="15">
        <f>IF($F$9="Q1",($C$41+$D$41)*745,0)</f>
        <v>0</v>
      </c>
      <c r="I95" s="15">
        <f>H95/1000</f>
        <v>0</v>
      </c>
      <c r="J95" s="58"/>
      <c r="L95" s="174"/>
      <c r="M95" s="174"/>
    </row>
    <row r="96" spans="1:13" s="8" customFormat="1" ht="14.25" customHeight="1" x14ac:dyDescent="0.3">
      <c r="A96" s="55"/>
      <c r="B96" s="152" t="s">
        <v>67</v>
      </c>
      <c r="C96" s="12">
        <v>14</v>
      </c>
      <c r="D96" s="13">
        <f t="shared" si="7"/>
        <v>0</v>
      </c>
      <c r="E96" s="21">
        <f t="shared" si="8"/>
        <v>0</v>
      </c>
      <c r="F96" s="15">
        <f t="shared" ref="F96:F106" si="9">G96/11.16</f>
        <v>0</v>
      </c>
      <c r="G96" s="15">
        <f>IF($F$9="Q1",($C$26+$D$27)*24*30,0)</f>
        <v>0</v>
      </c>
      <c r="H96" s="15">
        <f>IF($F$9="Q1",($C$41+$D$41)*24*30,0)</f>
        <v>0</v>
      </c>
      <c r="I96" s="15">
        <f t="shared" ref="I96:I106" si="10">H96/1000</f>
        <v>0</v>
      </c>
      <c r="J96" s="58"/>
      <c r="L96" s="174"/>
      <c r="M96" s="174"/>
    </row>
    <row r="97" spans="1:13" s="8" customFormat="1" ht="14.25" customHeight="1" x14ac:dyDescent="0.3">
      <c r="A97" s="55"/>
      <c r="B97" s="152" t="s">
        <v>68</v>
      </c>
      <c r="C97" s="12">
        <v>14</v>
      </c>
      <c r="D97" s="13">
        <f t="shared" si="7"/>
        <v>0</v>
      </c>
      <c r="E97" s="21">
        <f t="shared" si="8"/>
        <v>0</v>
      </c>
      <c r="F97" s="15">
        <f t="shared" si="9"/>
        <v>0</v>
      </c>
      <c r="G97" s="15">
        <f>IF($F$9="Q1",($C$26+$D$27)*24*31,0)</f>
        <v>0</v>
      </c>
      <c r="H97" s="15">
        <f>IF($F$9="Q1",($C$41+$D$41)*24*31,0)</f>
        <v>0</v>
      </c>
      <c r="I97" s="15">
        <f t="shared" si="10"/>
        <v>0</v>
      </c>
      <c r="J97" s="58"/>
      <c r="K97" s="58"/>
      <c r="L97" s="174"/>
      <c r="M97" s="174"/>
    </row>
    <row r="98" spans="1:13" s="8" customFormat="1" ht="14" x14ac:dyDescent="0.3">
      <c r="A98" s="55"/>
      <c r="B98" s="152" t="s">
        <v>69</v>
      </c>
      <c r="C98" s="12">
        <v>14</v>
      </c>
      <c r="D98" s="13">
        <f t="shared" si="7"/>
        <v>0</v>
      </c>
      <c r="E98" s="21">
        <f t="shared" si="8"/>
        <v>0</v>
      </c>
      <c r="F98" s="15">
        <f t="shared" si="9"/>
        <v>0</v>
      </c>
      <c r="G98" s="15">
        <f>IF($F$9="Q2",($C$26+$D$27)*24*31,0)</f>
        <v>0</v>
      </c>
      <c r="H98" s="15">
        <f>IF($F$9="Q2",($C$41+$D$41)*24*31,0)</f>
        <v>0</v>
      </c>
      <c r="I98" s="15">
        <f t="shared" si="10"/>
        <v>0</v>
      </c>
      <c r="J98" s="58"/>
      <c r="K98" s="58"/>
      <c r="L98" s="174"/>
      <c r="M98" s="174"/>
    </row>
    <row r="99" spans="1:13" s="8" customFormat="1" ht="14.25" customHeight="1" x14ac:dyDescent="0.3">
      <c r="A99" s="55"/>
      <c r="B99" s="152" t="s">
        <v>70</v>
      </c>
      <c r="C99" s="12">
        <v>14</v>
      </c>
      <c r="D99" s="13">
        <f t="shared" si="7"/>
        <v>0</v>
      </c>
      <c r="E99" s="21">
        <f t="shared" si="8"/>
        <v>0</v>
      </c>
      <c r="F99" s="15">
        <f t="shared" si="9"/>
        <v>0</v>
      </c>
      <c r="G99" s="15">
        <f>IF($F$9="Q2",($C$26+$D$27)*24*29,0)</f>
        <v>0</v>
      </c>
      <c r="H99" s="15">
        <f>IF($F$9="Q2",($C$41+$D$41)*24*29,0)</f>
        <v>0</v>
      </c>
      <c r="I99" s="15">
        <f t="shared" si="10"/>
        <v>0</v>
      </c>
      <c r="J99" s="58"/>
      <c r="K99" s="58"/>
      <c r="L99" s="174"/>
      <c r="M99" s="174"/>
    </row>
    <row r="100" spans="1:13" s="8" customFormat="1" ht="14" x14ac:dyDescent="0.3">
      <c r="A100" s="55"/>
      <c r="B100" s="152" t="s">
        <v>71</v>
      </c>
      <c r="C100" s="12">
        <v>14</v>
      </c>
      <c r="D100" s="13">
        <f t="shared" si="7"/>
        <v>0</v>
      </c>
      <c r="E100" s="21">
        <f t="shared" si="8"/>
        <v>0</v>
      </c>
      <c r="F100" s="15">
        <f t="shared" si="9"/>
        <v>0</v>
      </c>
      <c r="G100" s="15">
        <f>IF($F$9="Q2",($C$26+$D$27)*743,0)</f>
        <v>0</v>
      </c>
      <c r="H100" s="15">
        <f>IF($F$9="Q2",($C$41+$D$41)*743,0)</f>
        <v>0</v>
      </c>
      <c r="I100" s="15">
        <f t="shared" si="10"/>
        <v>0</v>
      </c>
      <c r="J100" s="58"/>
      <c r="K100" s="58"/>
      <c r="L100" s="174"/>
      <c r="M100" s="174"/>
    </row>
    <row r="101" spans="1:13" s="8" customFormat="1" ht="14" x14ac:dyDescent="0.3">
      <c r="A101" s="55"/>
      <c r="B101" s="152" t="s">
        <v>72</v>
      </c>
      <c r="C101" s="12">
        <v>16.899999999999999</v>
      </c>
      <c r="D101" s="13">
        <f t="shared" si="7"/>
        <v>0</v>
      </c>
      <c r="E101" s="21">
        <f t="shared" si="8"/>
        <v>0</v>
      </c>
      <c r="F101" s="15">
        <f t="shared" si="9"/>
        <v>0</v>
      </c>
      <c r="G101" s="15">
        <f>IF($F$9="Q3",($C$26+$D$27)*24*30,0)</f>
        <v>0</v>
      </c>
      <c r="H101" s="15">
        <f>IF($F$9="Q3",($C$41+$D$41)*24*30,0)</f>
        <v>0</v>
      </c>
      <c r="I101" s="15">
        <f t="shared" si="10"/>
        <v>0</v>
      </c>
      <c r="J101" s="58"/>
      <c r="K101" s="58"/>
      <c r="L101" s="174"/>
      <c r="M101" s="174"/>
    </row>
    <row r="102" spans="1:13" s="8" customFormat="1" ht="14" x14ac:dyDescent="0.3">
      <c r="A102" s="55"/>
      <c r="B102" s="152" t="s">
        <v>73</v>
      </c>
      <c r="C102" s="12">
        <v>16.899999999999999</v>
      </c>
      <c r="D102" s="13">
        <f t="shared" si="7"/>
        <v>0</v>
      </c>
      <c r="E102" s="21">
        <f t="shared" si="8"/>
        <v>0</v>
      </c>
      <c r="F102" s="15">
        <f t="shared" si="9"/>
        <v>0</v>
      </c>
      <c r="G102" s="15">
        <f>IF($F$9="Q3",($C$26+$D$27)*24*31,0)</f>
        <v>0</v>
      </c>
      <c r="H102" s="15">
        <f>IF($F$9="Q3",($C$41+$D$41)*24*31,0)</f>
        <v>0</v>
      </c>
      <c r="I102" s="15">
        <f t="shared" si="10"/>
        <v>0</v>
      </c>
      <c r="J102" s="55"/>
      <c r="K102" s="58"/>
      <c r="L102" s="174"/>
      <c r="M102" s="174"/>
    </row>
    <row r="103" spans="1:13" s="8" customFormat="1" ht="14" x14ac:dyDescent="0.3">
      <c r="A103" s="55"/>
      <c r="B103" s="153" t="s">
        <v>74</v>
      </c>
      <c r="C103" s="12">
        <v>16.899999999999999</v>
      </c>
      <c r="D103" s="13">
        <f t="shared" si="7"/>
        <v>0</v>
      </c>
      <c r="E103" s="22">
        <f t="shared" si="8"/>
        <v>0</v>
      </c>
      <c r="F103" s="15">
        <f t="shared" si="9"/>
        <v>0</v>
      </c>
      <c r="G103" s="15">
        <f>IF($F$9="Q3",($C$26+$D$27)*24*30,0)</f>
        <v>0</v>
      </c>
      <c r="H103" s="15">
        <f>IF($F$9="Q3",($C$41+$D$41)*24*30,0)</f>
        <v>0</v>
      </c>
      <c r="I103" s="15">
        <f t="shared" si="10"/>
        <v>0</v>
      </c>
      <c r="J103" s="55"/>
      <c r="K103" s="58"/>
      <c r="L103" s="174"/>
      <c r="M103" s="174"/>
    </row>
    <row r="104" spans="1:13" s="8" customFormat="1" ht="14.25" customHeight="1" x14ac:dyDescent="0.3">
      <c r="A104" s="55"/>
      <c r="B104" s="154" t="s">
        <v>75</v>
      </c>
      <c r="C104" s="16">
        <v>16.899999999999999</v>
      </c>
      <c r="D104" s="13">
        <f t="shared" si="7"/>
        <v>0</v>
      </c>
      <c r="E104" s="20">
        <f t="shared" si="8"/>
        <v>0</v>
      </c>
      <c r="F104" s="15">
        <f t="shared" si="9"/>
        <v>0</v>
      </c>
      <c r="G104" s="15">
        <f>IF($F$9="Q4",($C$26+$D$27)*24*31,0)</f>
        <v>0</v>
      </c>
      <c r="H104" s="15">
        <f>IF($F$9="Q4",($C$41+$D$41)*24*31,0)</f>
        <v>0</v>
      </c>
      <c r="I104" s="15">
        <f t="shared" si="10"/>
        <v>0</v>
      </c>
      <c r="J104" s="55"/>
      <c r="K104" s="58"/>
      <c r="L104" s="174"/>
      <c r="M104" s="174"/>
    </row>
    <row r="105" spans="1:13" s="8" customFormat="1" ht="14" x14ac:dyDescent="0.3">
      <c r="A105" s="55"/>
      <c r="B105" s="152" t="s">
        <v>76</v>
      </c>
      <c r="C105" s="16">
        <v>16.899999999999999</v>
      </c>
      <c r="D105" s="13">
        <f t="shared" si="7"/>
        <v>0</v>
      </c>
      <c r="E105" s="21">
        <f t="shared" si="8"/>
        <v>0</v>
      </c>
      <c r="F105" s="15">
        <f t="shared" si="9"/>
        <v>0</v>
      </c>
      <c r="G105" s="15">
        <f>IF($F$9="Q4",($C$26+$D$27)*24*31,0)</f>
        <v>0</v>
      </c>
      <c r="H105" s="15">
        <f>IF($F$9="Q4",($C$41+$D$41)*24*31,0)</f>
        <v>0</v>
      </c>
      <c r="I105" s="15">
        <f t="shared" si="10"/>
        <v>0</v>
      </c>
      <c r="J105" s="55"/>
      <c r="K105" s="58"/>
      <c r="L105" s="174"/>
      <c r="M105" s="174"/>
    </row>
    <row r="106" spans="1:13" s="8" customFormat="1" ht="14.5" thickBot="1" x14ac:dyDescent="0.35">
      <c r="A106" s="55"/>
      <c r="B106" s="152" t="s">
        <v>77</v>
      </c>
      <c r="C106" s="16">
        <v>16.899999999999999</v>
      </c>
      <c r="D106" s="13">
        <f t="shared" si="7"/>
        <v>0</v>
      </c>
      <c r="E106" s="21">
        <f t="shared" si="8"/>
        <v>0</v>
      </c>
      <c r="F106" s="15">
        <f t="shared" si="9"/>
        <v>0</v>
      </c>
      <c r="G106" s="15">
        <f>IF($F$9="Q4",($C$26+$D$27)*24*30,0)</f>
        <v>0</v>
      </c>
      <c r="H106" s="15">
        <f>IF($F$9="Q4",($C$41+$D$41)*24*30,0)</f>
        <v>0</v>
      </c>
      <c r="I106" s="15">
        <f t="shared" si="10"/>
        <v>0</v>
      </c>
      <c r="J106" s="55"/>
      <c r="K106" s="58"/>
      <c r="L106" s="174"/>
      <c r="M106" s="174"/>
    </row>
    <row r="107" spans="1:13" s="8" customFormat="1" ht="14.5" thickBot="1" x14ac:dyDescent="0.35">
      <c r="A107" s="55"/>
      <c r="B107" s="155" t="s">
        <v>78</v>
      </c>
      <c r="C107" s="17"/>
      <c r="D107" s="18">
        <f t="shared" ref="D107:I107" si="11">SUM(D95:D106)</f>
        <v>0</v>
      </c>
      <c r="E107" s="23">
        <f t="shared" si="11"/>
        <v>0</v>
      </c>
      <c r="F107" s="19">
        <f t="shared" si="11"/>
        <v>0</v>
      </c>
      <c r="G107" s="19">
        <f t="shared" si="11"/>
        <v>0</v>
      </c>
      <c r="H107" s="19">
        <f t="shared" si="11"/>
        <v>0</v>
      </c>
      <c r="I107" s="19">
        <f t="shared" si="11"/>
        <v>0</v>
      </c>
      <c r="J107" s="55"/>
      <c r="K107" s="58"/>
      <c r="L107" s="174"/>
      <c r="M107" s="174"/>
    </row>
    <row r="108" spans="1:13" s="8" customFormat="1" x14ac:dyDescent="0.25">
      <c r="A108" s="55"/>
      <c r="C108" s="55"/>
      <c r="D108" s="55"/>
      <c r="E108" s="55"/>
      <c r="F108" s="55"/>
      <c r="G108" s="55"/>
      <c r="H108" s="55"/>
      <c r="I108" s="55"/>
      <c r="J108" s="58"/>
      <c r="L108" s="174"/>
      <c r="M108" s="174"/>
    </row>
    <row r="109" spans="1:13" s="8" customFormat="1" ht="13" thickBot="1" x14ac:dyDescent="0.3">
      <c r="A109" s="55"/>
      <c r="C109" s="55"/>
      <c r="D109" s="55"/>
      <c r="E109" s="55"/>
      <c r="F109" s="55"/>
      <c r="G109" s="55"/>
      <c r="H109" s="55"/>
      <c r="I109" s="55"/>
      <c r="J109" s="58"/>
      <c r="L109" s="174"/>
      <c r="M109" s="174"/>
    </row>
    <row r="110" spans="1:13" s="8" customFormat="1" ht="18.5" thickBot="1" x14ac:dyDescent="0.45">
      <c r="A110" s="55"/>
      <c r="B110" s="212" t="s">
        <v>129</v>
      </c>
      <c r="C110" s="213"/>
      <c r="D110" s="213"/>
      <c r="E110" s="213"/>
      <c r="F110" s="213"/>
      <c r="G110" s="213"/>
      <c r="H110" s="213"/>
      <c r="I110" s="214"/>
      <c r="J110" s="58"/>
      <c r="L110" s="174"/>
      <c r="M110" s="174"/>
    </row>
    <row r="111" spans="1:13" x14ac:dyDescent="0.25">
      <c r="B111" s="215" t="s">
        <v>130</v>
      </c>
      <c r="C111" s="216"/>
      <c r="D111" s="216"/>
      <c r="E111" s="217"/>
      <c r="F111" s="215" t="s">
        <v>131</v>
      </c>
      <c r="G111" s="224"/>
      <c r="H111" s="224"/>
      <c r="I111" s="225"/>
    </row>
    <row r="112" spans="1:13" x14ac:dyDescent="0.25">
      <c r="B112" s="218"/>
      <c r="C112" s="219"/>
      <c r="D112" s="219"/>
      <c r="E112" s="220"/>
      <c r="F112" s="226"/>
      <c r="G112" s="227"/>
      <c r="H112" s="227"/>
      <c r="I112" s="228"/>
    </row>
    <row r="113" spans="1:13" x14ac:dyDescent="0.25">
      <c r="B113" s="218"/>
      <c r="C113" s="219"/>
      <c r="D113" s="219"/>
      <c r="E113" s="220"/>
      <c r="F113" s="226"/>
      <c r="G113" s="227"/>
      <c r="H113" s="227"/>
      <c r="I113" s="228"/>
    </row>
    <row r="114" spans="1:13" x14ac:dyDescent="0.25">
      <c r="B114" s="218"/>
      <c r="C114" s="219"/>
      <c r="D114" s="219"/>
      <c r="E114" s="220"/>
      <c r="F114" s="226"/>
      <c r="G114" s="227"/>
      <c r="H114" s="227"/>
      <c r="I114" s="228"/>
    </row>
    <row r="115" spans="1:13" s="5" customFormat="1" ht="13" x14ac:dyDescent="0.3">
      <c r="B115" s="218"/>
      <c r="C115" s="219"/>
      <c r="D115" s="219"/>
      <c r="E115" s="220"/>
      <c r="F115" s="226"/>
      <c r="G115" s="227"/>
      <c r="H115" s="227"/>
      <c r="I115" s="228"/>
      <c r="L115" s="176"/>
      <c r="M115" s="176"/>
    </row>
    <row r="116" spans="1:13" s="7" customFormat="1" ht="14.25" customHeight="1" thickBot="1" x14ac:dyDescent="0.35">
      <c r="B116" s="221"/>
      <c r="C116" s="222"/>
      <c r="D116" s="222"/>
      <c r="E116" s="223"/>
      <c r="F116" s="229"/>
      <c r="G116" s="230"/>
      <c r="H116" s="230"/>
      <c r="I116" s="231"/>
      <c r="K116" s="5"/>
      <c r="L116" s="176"/>
      <c r="M116" s="176"/>
    </row>
    <row r="118" spans="1:13" ht="14.25" customHeight="1" x14ac:dyDescent="0.25"/>
    <row r="119" spans="1:13" s="1" customFormat="1" ht="13" x14ac:dyDescent="0.3">
      <c r="L119" s="176"/>
      <c r="M119" s="176"/>
    </row>
    <row r="126" spans="1:13" x14ac:dyDescent="0.25">
      <c r="A126" s="55"/>
      <c r="B126" s="55"/>
      <c r="C126" s="55"/>
      <c r="D126" s="55"/>
      <c r="E126" s="55"/>
      <c r="F126" s="55"/>
      <c r="G126" s="55"/>
      <c r="H126" s="55"/>
      <c r="I126" s="55"/>
      <c r="J126" s="58"/>
    </row>
    <row r="127" spans="1:13" x14ac:dyDescent="0.25">
      <c r="A127" s="55"/>
      <c r="B127" s="55"/>
      <c r="C127" s="55"/>
      <c r="D127" s="55"/>
      <c r="E127" s="55"/>
      <c r="F127" s="55"/>
      <c r="G127" s="55"/>
      <c r="H127" s="55"/>
      <c r="I127" s="55"/>
      <c r="J127" s="58"/>
    </row>
    <row r="128" spans="1:13" x14ac:dyDescent="0.25">
      <c r="A128" s="55"/>
      <c r="B128" s="55"/>
      <c r="C128" s="55"/>
      <c r="D128" s="55"/>
      <c r="E128" s="55"/>
      <c r="F128" s="55"/>
      <c r="G128" s="55"/>
      <c r="H128" s="55"/>
      <c r="I128" s="55"/>
      <c r="J128" s="58"/>
      <c r="K128" s="6"/>
    </row>
    <row r="129" spans="1:13" x14ac:dyDescent="0.25">
      <c r="A129" s="55"/>
      <c r="B129" s="55"/>
      <c r="C129" s="55"/>
      <c r="D129" s="55"/>
      <c r="E129" s="55"/>
      <c r="F129" s="55"/>
      <c r="G129" s="55"/>
      <c r="H129" s="55"/>
      <c r="I129" s="55"/>
      <c r="J129" s="58"/>
      <c r="K129" s="6"/>
    </row>
    <row r="130" spans="1:13" x14ac:dyDescent="0.25">
      <c r="A130" s="55"/>
      <c r="B130" s="55"/>
      <c r="C130" s="55"/>
      <c r="D130" s="55"/>
      <c r="E130" s="55"/>
      <c r="F130" s="55"/>
      <c r="G130" s="55"/>
      <c r="H130" s="55"/>
      <c r="I130" s="55"/>
      <c r="J130" s="58"/>
      <c r="K130" s="6"/>
    </row>
    <row r="131" spans="1:13" x14ac:dyDescent="0.25">
      <c r="A131" s="55"/>
      <c r="B131" s="55"/>
      <c r="C131" s="55"/>
      <c r="D131" s="55"/>
      <c r="E131" s="55"/>
      <c r="F131" s="55"/>
      <c r="G131" s="55"/>
      <c r="H131" s="55"/>
      <c r="I131" s="55"/>
      <c r="J131" s="58"/>
      <c r="K131" s="6"/>
    </row>
    <row r="132" spans="1:13" x14ac:dyDescent="0.25">
      <c r="A132" s="55"/>
      <c r="B132" s="55"/>
      <c r="C132" s="55"/>
      <c r="D132" s="55"/>
      <c r="E132" s="55"/>
      <c r="F132" s="55"/>
      <c r="G132" s="55"/>
      <c r="H132" s="55"/>
      <c r="I132" s="55"/>
      <c r="J132" s="58"/>
      <c r="K132" s="6"/>
    </row>
    <row r="133" spans="1:13" x14ac:dyDescent="0.25">
      <c r="A133" s="55"/>
      <c r="B133" s="55"/>
      <c r="C133" s="55"/>
      <c r="D133" s="55"/>
      <c r="E133" s="55"/>
      <c r="F133" s="55"/>
      <c r="G133" s="55"/>
      <c r="H133" s="55"/>
      <c r="I133" s="55"/>
      <c r="J133" s="58"/>
      <c r="K133" s="6"/>
    </row>
    <row r="134" spans="1:13" ht="13" x14ac:dyDescent="0.3">
      <c r="I134" s="55"/>
      <c r="J134" s="58"/>
      <c r="K134" s="6"/>
      <c r="M134" s="176"/>
    </row>
    <row r="135" spans="1:13" ht="13" x14ac:dyDescent="0.3">
      <c r="I135" s="55"/>
      <c r="J135" s="58"/>
      <c r="K135" s="6"/>
      <c r="M135" s="176"/>
    </row>
    <row r="136" spans="1:13" x14ac:dyDescent="0.25">
      <c r="I136" s="55"/>
      <c r="J136" s="58"/>
      <c r="K136" s="6"/>
    </row>
    <row r="137" spans="1:13" x14ac:dyDescent="0.25">
      <c r="I137" s="55"/>
      <c r="J137" s="58"/>
      <c r="K137" s="6"/>
    </row>
    <row r="138" spans="1:13" ht="13" x14ac:dyDescent="0.3">
      <c r="I138" s="55"/>
      <c r="J138" s="58"/>
      <c r="K138" s="6"/>
      <c r="M138" s="176"/>
    </row>
  </sheetData>
  <sheetProtection algorithmName="SHA-512" hashValue="7SErKChVTH5zZYdjA3wPAYkrj43zR7AzaP+NESudHsV0Ons5js818fLvJydhDmgGwWm6WK+FRRGxJMVtibNzJg==" saltValue="dzJkG1SYjwANzbx7mmm40Q==" spinCount="100000" sheet="1" objects="1" scenarios="1"/>
  <mergeCells count="36">
    <mergeCell ref="H9:H10"/>
    <mergeCell ref="I9:J10"/>
    <mergeCell ref="B2:J2"/>
    <mergeCell ref="B5:C5"/>
    <mergeCell ref="B8:C8"/>
    <mergeCell ref="E8:F8"/>
    <mergeCell ref="I8:J8"/>
    <mergeCell ref="H11:H12"/>
    <mergeCell ref="I11:J12"/>
    <mergeCell ref="E12:E13"/>
    <mergeCell ref="F12:F13"/>
    <mergeCell ref="H13:H16"/>
    <mergeCell ref="I13:J16"/>
    <mergeCell ref="E14:E15"/>
    <mergeCell ref="F14:F15"/>
    <mergeCell ref="E16:E19"/>
    <mergeCell ref="F16:F19"/>
    <mergeCell ref="I17:J17"/>
    <mergeCell ref="I18:J18"/>
    <mergeCell ref="I19:J19"/>
    <mergeCell ref="B92:I92"/>
    <mergeCell ref="J22:J24"/>
    <mergeCell ref="C23:C24"/>
    <mergeCell ref="B110:I110"/>
    <mergeCell ref="B111:E116"/>
    <mergeCell ref="F111:I116"/>
    <mergeCell ref="D23:D24"/>
    <mergeCell ref="B66:J66"/>
    <mergeCell ref="C71:J71"/>
    <mergeCell ref="B74:B88"/>
    <mergeCell ref="H93:I93"/>
    <mergeCell ref="C22:D22"/>
    <mergeCell ref="E22:F23"/>
    <mergeCell ref="G22:G24"/>
    <mergeCell ref="H22:H24"/>
    <mergeCell ref="I22:I24"/>
  </mergeCells>
  <conditionalFormatting sqref="F12:F13">
    <cfRule type="cellIs" dxfId="5" priority="1" stopIfTrue="1" operator="lessThan">
      <formula>35000000</formula>
    </cfRule>
  </conditionalFormatting>
  <conditionalFormatting sqref="F16">
    <cfRule type="cellIs" dxfId="4" priority="2" stopIfTrue="1" operator="greaterThan">
      <formula>$F$14</formula>
    </cfRule>
    <cfRule type="cellIs" dxfId="3" priority="3" stopIfTrue="1" operator="lessThan">
      <formula>0</formula>
    </cfRule>
  </conditionalFormatting>
  <dataValidations count="1">
    <dataValidation type="list" showInputMessage="1" showErrorMessage="1" sqref="F9" xr:uid="{08E6A29F-C171-4DFB-A98A-7737FFEC8C23}">
      <formula1>$L$9:$L$12</formula1>
    </dataValidation>
  </dataValidations>
  <hyperlinks>
    <hyperlink ref="I19" r:id="rId1" display="a honlapunkon.  " xr:uid="{948AE6D0-1E17-4E9B-8EA2-B4CDB28A49AB}"/>
    <hyperlink ref="I19:J19" r:id="rId2" display="on our website.  " xr:uid="{8F97D760-BAAD-452E-A36B-1B8AFACC33F5}"/>
    <hyperlink ref="H19" r:id="rId3" xr:uid="{3BE1F31D-DEDC-44C6-91C8-4E5BC6083044}"/>
  </hyperlinks>
  <pageMargins left="0.7" right="0.7" top="0.75" bottom="0.75" header="0.3" footer="0.3"/>
  <pageSetup paperSize="9" orientation="portrait" r:id="rId4"/>
  <ignoredErrors>
    <ignoredError sqref="G27:G30 I57:J57 G32:G36 G38:G47 G49:G51 G53:G55" formula="1"/>
  </ignoredErrors>
  <drawing r:id="rId5"/>
  <legacyDrawing r:id="rId6"/>
  <mc:AlternateContent xmlns:mc="http://schemas.openxmlformats.org/markup-compatibility/2006">
    <mc:Choice Requires="x14">
      <controls>
        <mc:AlternateContent xmlns:mc="http://schemas.openxmlformats.org/markup-compatibility/2006">
          <mc:Choice Requires="x14">
            <control shapeId="5121" r:id="rId7" name="Check Box 1">
              <controlPr locked="0" defaultSize="0" autoFill="0" autoLine="0" autoPict="0" altText="">
                <anchor moveWithCells="1">
                  <from>
                    <xdr:col>3</xdr:col>
                    <xdr:colOff>127000</xdr:colOff>
                    <xdr:row>3</xdr:row>
                    <xdr:rowOff>12700</xdr:rowOff>
                  </from>
                  <to>
                    <xdr:col>4</xdr:col>
                    <xdr:colOff>38100</xdr:colOff>
                    <xdr:row>5</xdr:row>
                    <xdr:rowOff>133350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94FCF4-E374-4DE0-A132-1EC3317F5507}">
  <sheetPr codeName="Munka4">
    <tabColor rgb="FFFF0000"/>
  </sheetPr>
  <dimension ref="A1:M145"/>
  <sheetViews>
    <sheetView tabSelected="1" zoomScale="70" zoomScaleNormal="70" workbookViewId="0">
      <selection activeCell="D61" sqref="D61"/>
    </sheetView>
  </sheetViews>
  <sheetFormatPr defaultRowHeight="12.5" x14ac:dyDescent="0.25"/>
  <cols>
    <col min="1" max="1" width="17.26953125" customWidth="1"/>
    <col min="2" max="2" width="65.54296875" customWidth="1"/>
    <col min="3" max="3" width="24.81640625" customWidth="1"/>
    <col min="4" max="4" width="21.81640625" customWidth="1"/>
    <col min="5" max="5" width="43.453125" customWidth="1"/>
    <col min="6" max="6" width="32" bestFit="1" customWidth="1"/>
    <col min="7" max="7" width="31.1796875" customWidth="1"/>
    <col min="8" max="8" width="58.54296875" customWidth="1"/>
    <col min="9" max="9" width="40.1796875" customWidth="1"/>
    <col min="10" max="10" width="41.26953125" customWidth="1"/>
    <col min="11" max="11" width="16.54296875" customWidth="1"/>
    <col min="12" max="12" width="14.453125" style="67" bestFit="1" customWidth="1"/>
    <col min="13" max="13" width="28" style="67" bestFit="1" customWidth="1"/>
  </cols>
  <sheetData>
    <row r="1" spans="2:13" ht="13" thickBot="1" x14ac:dyDescent="0.3"/>
    <row r="2" spans="2:13" ht="23.5" thickBot="1" x14ac:dyDescent="0.55000000000000004">
      <c r="B2" s="284" t="s">
        <v>143</v>
      </c>
      <c r="C2" s="285"/>
      <c r="D2" s="285"/>
      <c r="E2" s="285"/>
      <c r="F2" s="285"/>
      <c r="G2" s="285"/>
      <c r="H2" s="285"/>
      <c r="I2" s="285"/>
      <c r="J2" s="286"/>
    </row>
    <row r="4" spans="2:13" ht="13" thickBot="1" x14ac:dyDescent="0.3"/>
    <row r="5" spans="2:13" ht="18.5" thickBot="1" x14ac:dyDescent="0.45">
      <c r="B5" s="293" t="s">
        <v>120</v>
      </c>
      <c r="C5" s="294"/>
      <c r="D5" s="181"/>
    </row>
    <row r="7" spans="2:13" ht="13" thickBot="1" x14ac:dyDescent="0.3"/>
    <row r="8" spans="2:13" ht="18.5" thickBot="1" x14ac:dyDescent="0.45">
      <c r="B8" s="295" t="s">
        <v>52</v>
      </c>
      <c r="C8" s="296"/>
      <c r="D8" s="65"/>
      <c r="E8" s="249" t="s">
        <v>99</v>
      </c>
      <c r="F8" s="251"/>
      <c r="H8" s="168" t="s">
        <v>110</v>
      </c>
      <c r="I8" s="291" t="s">
        <v>111</v>
      </c>
      <c r="J8" s="292"/>
    </row>
    <row r="9" spans="2:13" ht="31" x14ac:dyDescent="0.35">
      <c r="B9" s="90" t="s">
        <v>55</v>
      </c>
      <c r="C9" s="91">
        <v>1149.06</v>
      </c>
      <c r="D9" s="66"/>
      <c r="E9" s="77" t="s">
        <v>51</v>
      </c>
      <c r="F9" s="180" t="s">
        <v>7</v>
      </c>
      <c r="H9" s="299" t="s">
        <v>122</v>
      </c>
      <c r="I9" s="297" t="s">
        <v>125</v>
      </c>
      <c r="J9" s="298"/>
      <c r="L9" s="199" t="s">
        <v>4</v>
      </c>
      <c r="M9" s="199" t="b">
        <v>0</v>
      </c>
    </row>
    <row r="10" spans="2:13" ht="37.5" customHeight="1" x14ac:dyDescent="0.35">
      <c r="B10" s="75" t="s">
        <v>56</v>
      </c>
      <c r="C10" s="70">
        <v>1149.06</v>
      </c>
      <c r="D10" s="66"/>
      <c r="E10" s="74" t="s">
        <v>50</v>
      </c>
      <c r="F10" s="72">
        <v>35000000</v>
      </c>
      <c r="H10" s="300"/>
      <c r="I10" s="297"/>
      <c r="J10" s="298"/>
      <c r="L10" s="199" t="s">
        <v>5</v>
      </c>
      <c r="M10" s="199">
        <v>1.27</v>
      </c>
    </row>
    <row r="11" spans="2:13" ht="30" customHeight="1" x14ac:dyDescent="0.35">
      <c r="B11" s="75" t="s">
        <v>57</v>
      </c>
      <c r="C11" s="70">
        <v>114.91</v>
      </c>
      <c r="D11" s="66"/>
      <c r="E11" s="74" t="s">
        <v>48</v>
      </c>
      <c r="F11" s="173">
        <v>1</v>
      </c>
      <c r="H11" s="277" t="s">
        <v>140</v>
      </c>
      <c r="I11" s="280" t="s">
        <v>142</v>
      </c>
      <c r="J11" s="281"/>
      <c r="L11" s="199" t="s">
        <v>6</v>
      </c>
      <c r="M11" s="199"/>
    </row>
    <row r="12" spans="2:13" ht="15.5" x14ac:dyDescent="0.35">
      <c r="B12" s="75" t="s">
        <v>58</v>
      </c>
      <c r="C12" s="70">
        <v>1326.48</v>
      </c>
      <c r="D12" s="66"/>
      <c r="E12" s="287" t="s">
        <v>49</v>
      </c>
      <c r="F12" s="289">
        <v>35000000</v>
      </c>
      <c r="H12" s="279"/>
      <c r="I12" s="280"/>
      <c r="J12" s="281"/>
      <c r="L12" s="199" t="s">
        <v>7</v>
      </c>
      <c r="M12" s="199"/>
    </row>
    <row r="13" spans="2:13" ht="15.5" x14ac:dyDescent="0.35">
      <c r="B13" s="75" t="s">
        <v>59</v>
      </c>
      <c r="C13" s="70">
        <v>1326.48</v>
      </c>
      <c r="D13" s="66"/>
      <c r="E13" s="288"/>
      <c r="F13" s="290"/>
      <c r="H13" s="277" t="s">
        <v>123</v>
      </c>
      <c r="I13" s="280" t="s">
        <v>126</v>
      </c>
      <c r="J13" s="281"/>
    </row>
    <row r="14" spans="2:13" ht="15.5" x14ac:dyDescent="0.35">
      <c r="B14" s="75" t="s">
        <v>60</v>
      </c>
      <c r="C14" s="70">
        <v>1326.48</v>
      </c>
      <c r="D14" s="66"/>
      <c r="E14" s="263" t="s">
        <v>85</v>
      </c>
      <c r="F14" s="265">
        <f>F12/F11</f>
        <v>35000000</v>
      </c>
      <c r="H14" s="278"/>
      <c r="I14" s="280"/>
      <c r="J14" s="281"/>
    </row>
    <row r="15" spans="2:13" ht="15.5" x14ac:dyDescent="0.35">
      <c r="B15" s="75" t="s">
        <v>61</v>
      </c>
      <c r="C15" s="70">
        <v>1326.48</v>
      </c>
      <c r="D15" s="66"/>
      <c r="E15" s="264"/>
      <c r="F15" s="266"/>
      <c r="H15" s="278"/>
      <c r="I15" s="280"/>
      <c r="J15" s="281"/>
    </row>
    <row r="16" spans="2:13" ht="15.5" x14ac:dyDescent="0.35">
      <c r="B16" s="75" t="s">
        <v>62</v>
      </c>
      <c r="C16" s="71">
        <v>29.22</v>
      </c>
      <c r="D16" s="66"/>
      <c r="E16" s="267" t="s">
        <v>86</v>
      </c>
      <c r="F16" s="270">
        <f>J68</f>
        <v>0</v>
      </c>
      <c r="H16" s="279"/>
      <c r="I16" s="280"/>
      <c r="J16" s="281"/>
    </row>
    <row r="17" spans="1:11" ht="15.5" x14ac:dyDescent="0.35">
      <c r="B17" s="75" t="s">
        <v>63</v>
      </c>
      <c r="C17" s="70">
        <v>8837.7900000000009</v>
      </c>
      <c r="D17" s="66"/>
      <c r="E17" s="268"/>
      <c r="F17" s="271"/>
      <c r="H17" s="147" t="s">
        <v>108</v>
      </c>
      <c r="I17" s="275" t="s">
        <v>112</v>
      </c>
      <c r="J17" s="276"/>
    </row>
    <row r="18" spans="1:11" ht="15.5" x14ac:dyDescent="0.35">
      <c r="B18" s="171" t="s">
        <v>54</v>
      </c>
      <c r="C18" s="172"/>
      <c r="D18" s="66"/>
      <c r="E18" s="268"/>
      <c r="F18" s="271"/>
      <c r="H18" s="148" t="s">
        <v>114</v>
      </c>
      <c r="I18" s="282" t="s">
        <v>113</v>
      </c>
      <c r="J18" s="283"/>
    </row>
    <row r="19" spans="1:11" ht="16" thickBot="1" x14ac:dyDescent="0.4">
      <c r="A19" s="6"/>
      <c r="B19" s="76" t="s">
        <v>53</v>
      </c>
      <c r="C19" s="206">
        <v>0.80940000000000001</v>
      </c>
      <c r="D19" s="66"/>
      <c r="E19" s="269"/>
      <c r="F19" s="272"/>
      <c r="G19" s="6"/>
      <c r="H19" s="149" t="s">
        <v>109</v>
      </c>
      <c r="I19" s="273" t="s">
        <v>124</v>
      </c>
      <c r="J19" s="274"/>
      <c r="K19" s="6"/>
    </row>
    <row r="20" spans="1:11" ht="15.5" x14ac:dyDescent="0.35">
      <c r="A20" s="6"/>
      <c r="B20" s="82"/>
      <c r="C20" s="83"/>
      <c r="D20" s="66"/>
      <c r="E20" s="66"/>
      <c r="F20" s="66"/>
      <c r="G20" s="84"/>
      <c r="H20" s="73"/>
      <c r="I20" s="2"/>
      <c r="K20" s="6"/>
    </row>
    <row r="21" spans="1:11" ht="13" thickBot="1" x14ac:dyDescent="0.3">
      <c r="A21" s="3"/>
      <c r="B21" s="3"/>
      <c r="C21" s="3"/>
      <c r="D21" s="4"/>
    </row>
    <row r="22" spans="1:11" ht="15.75" customHeight="1" thickBot="1" x14ac:dyDescent="0.3">
      <c r="A22" s="6"/>
      <c r="B22" s="6"/>
      <c r="C22" s="258" t="s">
        <v>29</v>
      </c>
      <c r="D22" s="259"/>
      <c r="E22" s="260" t="s">
        <v>26</v>
      </c>
      <c r="F22" s="239"/>
      <c r="G22" s="240" t="s">
        <v>83</v>
      </c>
      <c r="H22" s="240" t="s">
        <v>84</v>
      </c>
      <c r="I22" s="243" t="s">
        <v>82</v>
      </c>
      <c r="J22" s="243" t="s">
        <v>139</v>
      </c>
      <c r="K22" s="6"/>
    </row>
    <row r="23" spans="1:11" ht="14" x14ac:dyDescent="0.3">
      <c r="A23" s="11"/>
      <c r="B23" s="6"/>
      <c r="C23" s="234" t="s">
        <v>30</v>
      </c>
      <c r="D23" s="234" t="s">
        <v>25</v>
      </c>
      <c r="E23" s="261"/>
      <c r="F23" s="262"/>
      <c r="G23" s="241"/>
      <c r="H23" s="241"/>
      <c r="I23" s="244"/>
      <c r="J23" s="244"/>
      <c r="K23" s="8"/>
    </row>
    <row r="24" spans="1:11" ht="14.5" thickBot="1" x14ac:dyDescent="0.35">
      <c r="A24" s="11"/>
      <c r="B24" s="6"/>
      <c r="C24" s="235"/>
      <c r="D24" s="235"/>
      <c r="E24" s="44" t="s">
        <v>27</v>
      </c>
      <c r="F24" s="45" t="s">
        <v>28</v>
      </c>
      <c r="G24" s="242"/>
      <c r="H24" s="242"/>
      <c r="I24" s="245"/>
      <c r="J24" s="245"/>
      <c r="K24" s="9"/>
    </row>
    <row r="25" spans="1:11" ht="18.5" thickBot="1" x14ac:dyDescent="0.45">
      <c r="A25" s="11"/>
      <c r="B25" s="78" t="s">
        <v>0</v>
      </c>
      <c r="C25" s="28"/>
      <c r="D25" s="28"/>
      <c r="E25" s="34"/>
      <c r="F25" s="34"/>
      <c r="G25" s="28"/>
      <c r="H25" s="28"/>
      <c r="I25" s="28"/>
      <c r="J25" s="46"/>
      <c r="K25" s="9"/>
    </row>
    <row r="26" spans="1:11" ht="14" x14ac:dyDescent="0.3">
      <c r="A26" s="11"/>
      <c r="B26" s="99" t="s">
        <v>19</v>
      </c>
      <c r="C26" s="182"/>
      <c r="D26" s="114"/>
      <c r="E26" s="31"/>
      <c r="F26" s="32"/>
      <c r="G26" s="14">
        <f>+C26*$C$12</f>
        <v>0</v>
      </c>
      <c r="H26" s="14">
        <f>G26*IF($F$9="Q1",Munka2!$E$5,IF($F$9="Q2",Munka2!$E$6,IF($F$9="Q3",Munka2!$E$7,IF($F$9="Q4",Munka2!$E$8,""))))</f>
        <v>0</v>
      </c>
      <c r="I26" s="15">
        <f>H26*$F$11</f>
        <v>0</v>
      </c>
      <c r="J26" s="200">
        <f>H26/3</f>
        <v>0</v>
      </c>
    </row>
    <row r="27" spans="1:11" ht="14" x14ac:dyDescent="0.3">
      <c r="A27" s="11"/>
      <c r="B27" s="99" t="s">
        <v>20</v>
      </c>
      <c r="C27" s="115"/>
      <c r="D27" s="183"/>
      <c r="E27" s="31"/>
      <c r="F27" s="32"/>
      <c r="G27" s="14">
        <f>+D27*$C$12</f>
        <v>0</v>
      </c>
      <c r="H27" s="14">
        <f>G27*IF($F$9="Q1",Munka2!$E$5,IF($F$9="Q2",Munka2!$E$6,IF($F$9="Q3",Munka2!$E$7,IF($F$9="Q4",Munka2!$E$8,""))))</f>
        <v>0</v>
      </c>
      <c r="I27" s="15">
        <f t="shared" ref="I27:I38" si="0">H27*$F$11</f>
        <v>0</v>
      </c>
      <c r="J27" s="200">
        <f t="shared" ref="J27:J38" si="1">H27/3</f>
        <v>0</v>
      </c>
    </row>
    <row r="28" spans="1:11" ht="14" x14ac:dyDescent="0.3">
      <c r="A28" s="11"/>
      <c r="B28" s="100" t="s">
        <v>31</v>
      </c>
      <c r="C28" s="184"/>
      <c r="D28" s="116"/>
      <c r="E28" s="24"/>
      <c r="F28" s="29"/>
      <c r="G28" s="14">
        <f>+C28*$C$12</f>
        <v>0</v>
      </c>
      <c r="H28" s="14">
        <f>G28*IF($F$9="Q1",Munka2!$E$5,IF($F$9="Q2",Munka2!$E$6,IF($F$9="Q3",Munka2!$E$7,IF($F$9="Q4",Munka2!$E$8,""))))</f>
        <v>0</v>
      </c>
      <c r="I28" s="15">
        <f t="shared" si="0"/>
        <v>0</v>
      </c>
      <c r="J28" s="200">
        <f t="shared" si="1"/>
        <v>0</v>
      </c>
    </row>
    <row r="29" spans="1:11" ht="14" x14ac:dyDescent="0.3">
      <c r="A29" s="11"/>
      <c r="B29" s="100" t="s">
        <v>87</v>
      </c>
      <c r="C29" s="117"/>
      <c r="D29" s="185"/>
      <c r="E29" s="24"/>
      <c r="F29" s="29"/>
      <c r="G29" s="14">
        <f>+D29*$C$12</f>
        <v>0</v>
      </c>
      <c r="H29" s="14">
        <f>G29*IF($F$9="Q1",Munka2!$E$5,IF($F$9="Q2",Munka2!$E$6,IF($F$9="Q3",Munka2!$E$7,IF($F$9="Q4",Munka2!$E$8,""))))</f>
        <v>0</v>
      </c>
      <c r="I29" s="15">
        <f t="shared" si="0"/>
        <v>0</v>
      </c>
      <c r="J29" s="200">
        <f t="shared" si="1"/>
        <v>0</v>
      </c>
    </row>
    <row r="30" spans="1:11" ht="14" x14ac:dyDescent="0.3">
      <c r="A30" s="11"/>
      <c r="B30" s="100" t="s">
        <v>32</v>
      </c>
      <c r="C30" s="184"/>
      <c r="D30" s="116"/>
      <c r="E30" s="68"/>
      <c r="F30" s="69"/>
      <c r="G30" s="14">
        <f>(+C30*$C$14)</f>
        <v>0</v>
      </c>
      <c r="H30" s="14">
        <f>G30*IF($F$9="Q1",Munka2!$E$5,IF($F$9="Q2",Munka2!$E$6,IF($F$9="Q3",Munka2!$E$7,IF($F$9="Q4",Munka2!$E$8,""))))</f>
        <v>0</v>
      </c>
      <c r="I30" s="15">
        <f t="shared" si="0"/>
        <v>0</v>
      </c>
      <c r="J30" s="200">
        <f t="shared" si="1"/>
        <v>0</v>
      </c>
      <c r="K30" s="67"/>
    </row>
    <row r="31" spans="1:11" ht="14" x14ac:dyDescent="0.3">
      <c r="A31" s="11"/>
      <c r="B31" s="100" t="s">
        <v>88</v>
      </c>
      <c r="C31" s="117"/>
      <c r="D31" s="185"/>
      <c r="E31" s="24"/>
      <c r="F31" s="29"/>
      <c r="G31" s="14">
        <f>(+D31*$C$14)</f>
        <v>0</v>
      </c>
      <c r="H31" s="14">
        <f>G31*IF($F$9="Q1",Munka2!$E$5,IF($F$9="Q2",Munka2!$E$6,IF($F$9="Q3",Munka2!$E$7,IF($F$9="Q4",Munka2!$E$8,""))))</f>
        <v>0</v>
      </c>
      <c r="I31" s="15">
        <f t="shared" si="0"/>
        <v>0</v>
      </c>
      <c r="J31" s="200">
        <f t="shared" si="1"/>
        <v>0</v>
      </c>
    </row>
    <row r="32" spans="1:11" ht="14" x14ac:dyDescent="0.3">
      <c r="A32" s="11"/>
      <c r="B32" s="100" t="s">
        <v>33</v>
      </c>
      <c r="C32" s="184"/>
      <c r="D32" s="116"/>
      <c r="E32" s="68"/>
      <c r="F32" s="69"/>
      <c r="G32" s="14">
        <f>+C32*$C$12</f>
        <v>0</v>
      </c>
      <c r="H32" s="14">
        <f>G32*IF($F$9="Q1",Munka2!$E$5,IF($F$9="Q2",Munka2!$E$6,IF($F$9="Q3",Munka2!$E$7,IF($F$9="Q4",Munka2!$E$8,""))))</f>
        <v>0</v>
      </c>
      <c r="I32" s="15">
        <f t="shared" si="0"/>
        <v>0</v>
      </c>
      <c r="J32" s="200">
        <f t="shared" si="1"/>
        <v>0</v>
      </c>
      <c r="K32" s="67"/>
    </row>
    <row r="33" spans="1:11" ht="14" x14ac:dyDescent="0.3">
      <c r="A33" s="11"/>
      <c r="B33" s="100" t="s">
        <v>89</v>
      </c>
      <c r="C33" s="117"/>
      <c r="D33" s="186"/>
      <c r="E33" s="24"/>
      <c r="F33" s="30"/>
      <c r="G33" s="14">
        <f>+D33*$C$12</f>
        <v>0</v>
      </c>
      <c r="H33" s="14">
        <f>G33*IF($F$9="Q1",Munka2!$E$5,IF($F$9="Q2",Munka2!$E$6,IF($F$9="Q3",Munka2!$E$7,IF($F$9="Q4",Munka2!$E$8,""))))</f>
        <v>0</v>
      </c>
      <c r="I33" s="15">
        <f t="shared" si="0"/>
        <v>0</v>
      </c>
      <c r="J33" s="200">
        <f t="shared" si="1"/>
        <v>0</v>
      </c>
    </row>
    <row r="34" spans="1:11" ht="14" x14ac:dyDescent="0.3">
      <c r="A34" s="11"/>
      <c r="B34" s="100" t="s">
        <v>34</v>
      </c>
      <c r="C34" s="184"/>
      <c r="D34" s="116"/>
      <c r="E34" s="25"/>
      <c r="F34" s="47"/>
      <c r="G34" s="14">
        <f>+C34*$C$12</f>
        <v>0</v>
      </c>
      <c r="H34" s="14">
        <f>G34*IF($F$9="Q1",Munka2!$E$5,IF($F$9="Q2",Munka2!$E$6,IF($F$9="Q3",Munka2!$E$7,IF($F$9="Q4",Munka2!$E$8,""))))</f>
        <v>0</v>
      </c>
      <c r="I34" s="15">
        <f t="shared" si="0"/>
        <v>0</v>
      </c>
      <c r="J34" s="200">
        <f t="shared" si="1"/>
        <v>0</v>
      </c>
    </row>
    <row r="35" spans="1:11" ht="14" x14ac:dyDescent="0.3">
      <c r="A35" s="11"/>
      <c r="B35" s="100" t="s">
        <v>90</v>
      </c>
      <c r="C35" s="117"/>
      <c r="D35" s="185"/>
      <c r="E35" s="25"/>
      <c r="F35" s="47"/>
      <c r="G35" s="14">
        <f>+D35*$C$12</f>
        <v>0</v>
      </c>
      <c r="H35" s="14">
        <f>G35*IF($F$9="Q1",Munka2!$E$5,IF($F$9="Q2",Munka2!$E$6,IF($F$9="Q3",Munka2!$E$7,IF($F$9="Q4",Munka2!$E$8,""))))</f>
        <v>0</v>
      </c>
      <c r="I35" s="15">
        <f t="shared" si="0"/>
        <v>0</v>
      </c>
      <c r="J35" s="200">
        <f t="shared" si="1"/>
        <v>0</v>
      </c>
    </row>
    <row r="36" spans="1:11" ht="14" x14ac:dyDescent="0.3">
      <c r="A36" s="11"/>
      <c r="B36" s="101" t="s">
        <v>35</v>
      </c>
      <c r="C36" s="184"/>
      <c r="D36" s="116"/>
      <c r="E36" s="25"/>
      <c r="F36" s="47"/>
      <c r="G36" s="14">
        <f>+C36*$C$14</f>
        <v>0</v>
      </c>
      <c r="H36" s="14">
        <f>G36*IF($F$9="Q1",Munka2!$E$5,IF($F$9="Q2",Munka2!$E$6,IF($F$9="Q3",Munka2!$E$7,IF($F$9="Q4",Munka2!$E$8,""))))</f>
        <v>0</v>
      </c>
      <c r="I36" s="15">
        <f t="shared" si="0"/>
        <v>0</v>
      </c>
      <c r="J36" s="200">
        <f t="shared" si="1"/>
        <v>0</v>
      </c>
    </row>
    <row r="37" spans="1:11" ht="14" x14ac:dyDescent="0.3">
      <c r="A37" s="11"/>
      <c r="B37" s="100" t="s">
        <v>91</v>
      </c>
      <c r="C37" s="118"/>
      <c r="D37" s="187"/>
      <c r="E37" s="25"/>
      <c r="F37" s="47"/>
      <c r="G37" s="209">
        <f>+D37*$C$12*(1-0.04323)</f>
        <v>0</v>
      </c>
      <c r="H37" s="14">
        <f>G37*IF($F$9="Q1",Munka2!$E$5,IF($F$9="Q2",Munka2!$E$6,IF($F$9="Q3",Munka2!$E$7,IF($F$9="Q4",Munka2!$E$8,""))))</f>
        <v>0</v>
      </c>
      <c r="I37" s="15">
        <f t="shared" si="0"/>
        <v>0</v>
      </c>
      <c r="J37" s="200">
        <f t="shared" si="1"/>
        <v>0</v>
      </c>
    </row>
    <row r="38" spans="1:11" ht="14" x14ac:dyDescent="0.3">
      <c r="A38" s="11"/>
      <c r="B38" s="100" t="s">
        <v>92</v>
      </c>
      <c r="C38" s="118"/>
      <c r="D38" s="187"/>
      <c r="E38" s="25"/>
      <c r="F38" s="47"/>
      <c r="G38" s="14">
        <f>+D38*$C$14</f>
        <v>0</v>
      </c>
      <c r="H38" s="14">
        <f>G38*IF($F$9="Q1",Munka2!$E$5,IF($F$9="Q2",Munka2!$E$6,IF($F$9="Q3",Munka2!$E$7,IF($F$9="Q4",Munka2!$E$8,""))))</f>
        <v>0</v>
      </c>
      <c r="I38" s="15">
        <f t="shared" si="0"/>
        <v>0</v>
      </c>
      <c r="J38" s="200">
        <f t="shared" si="1"/>
        <v>0</v>
      </c>
    </row>
    <row r="39" spans="1:11" ht="14" x14ac:dyDescent="0.3">
      <c r="A39" s="11"/>
      <c r="B39" s="101" t="s">
        <v>21</v>
      </c>
      <c r="C39" s="188"/>
      <c r="D39" s="119"/>
      <c r="E39" s="25"/>
      <c r="F39" s="47"/>
      <c r="G39" s="48"/>
      <c r="H39" s="48"/>
      <c r="I39" s="53"/>
      <c r="J39" s="51"/>
    </row>
    <row r="40" spans="1:11" ht="14.5" thickBot="1" x14ac:dyDescent="0.35">
      <c r="A40" s="11"/>
      <c r="B40" s="101" t="s">
        <v>22</v>
      </c>
      <c r="C40" s="118"/>
      <c r="D40" s="189"/>
      <c r="E40" s="25"/>
      <c r="F40" s="47"/>
      <c r="G40" s="50"/>
      <c r="H40" s="50"/>
      <c r="I40" s="54"/>
      <c r="J40" s="52"/>
    </row>
    <row r="41" spans="1:11" ht="14.5" thickBot="1" x14ac:dyDescent="0.35">
      <c r="A41" s="11"/>
      <c r="B41" s="92" t="s">
        <v>23</v>
      </c>
      <c r="C41" s="93">
        <f>SUM(C26:C40)</f>
        <v>0</v>
      </c>
      <c r="D41" s="94">
        <f>SUM(D26:D40)</f>
        <v>0</v>
      </c>
      <c r="E41" s="25"/>
      <c r="F41" s="47"/>
      <c r="G41" s="93">
        <f>SUM(G26:G40)</f>
        <v>0</v>
      </c>
      <c r="H41" s="56">
        <f>SUM(H26:H40)</f>
        <v>0</v>
      </c>
      <c r="I41" s="93">
        <f>SUM(I26:I40)</f>
        <v>0</v>
      </c>
      <c r="J41" s="93">
        <f>SUM(J26:J40)</f>
        <v>0</v>
      </c>
      <c r="K41" s="3"/>
    </row>
    <row r="42" spans="1:11" ht="14.5" thickBot="1" x14ac:dyDescent="0.35">
      <c r="A42" s="11"/>
      <c r="B42" s="92" t="s">
        <v>24</v>
      </c>
      <c r="C42" s="194"/>
      <c r="D42" s="25"/>
      <c r="E42" s="25"/>
      <c r="F42" s="47"/>
      <c r="G42" s="95">
        <f>C42*C15</f>
        <v>0</v>
      </c>
      <c r="H42" s="96">
        <f>G42*Munka2!$B$5</f>
        <v>0</v>
      </c>
      <c r="I42" s="202">
        <f t="shared" ref="I42" si="2">H42*$F$11</f>
        <v>0</v>
      </c>
      <c r="J42" s="95">
        <f>H42/3</f>
        <v>0</v>
      </c>
    </row>
    <row r="43" spans="1:11" ht="14.5" thickBot="1" x14ac:dyDescent="0.35">
      <c r="A43" s="80"/>
      <c r="B43" s="36"/>
      <c r="C43" s="35"/>
      <c r="D43" s="35"/>
      <c r="E43" s="37"/>
      <c r="F43" s="38"/>
      <c r="G43" s="56"/>
      <c r="H43" s="56"/>
      <c r="I43" s="56"/>
      <c r="J43" s="39"/>
    </row>
    <row r="44" spans="1:11" ht="18.5" thickBot="1" x14ac:dyDescent="0.45">
      <c r="A44" s="11"/>
      <c r="B44" s="78" t="s">
        <v>1</v>
      </c>
      <c r="C44" s="40"/>
      <c r="D44" s="40"/>
      <c r="E44" s="41"/>
      <c r="F44" s="42"/>
      <c r="G44" s="57"/>
      <c r="H44" s="57"/>
      <c r="I44" s="57"/>
      <c r="J44" s="43"/>
    </row>
    <row r="45" spans="1:11" ht="14" x14ac:dyDescent="0.3">
      <c r="A45" s="11"/>
      <c r="B45" s="81" t="s">
        <v>36</v>
      </c>
      <c r="C45" s="182"/>
      <c r="D45" s="114"/>
      <c r="E45" s="131"/>
      <c r="F45" s="132"/>
      <c r="G45" s="33">
        <f>C45*$C$9</f>
        <v>0</v>
      </c>
      <c r="H45" s="14">
        <f>G45*IF($F$9="Q1",Munka2!$E$5,IF($F$9="Q2",Munka2!$E$6,IF($F$9="Q3",Munka2!$E$7,IF($F$9="Q4",Munka2!$E$8,""))))</f>
        <v>0</v>
      </c>
      <c r="I45" s="15">
        <f t="shared" ref="I45:I61" si="3">H45*$F$11</f>
        <v>0</v>
      </c>
      <c r="J45" s="200">
        <f t="shared" ref="J45:J61" si="4">H45/3</f>
        <v>0</v>
      </c>
    </row>
    <row r="46" spans="1:11" ht="14" x14ac:dyDescent="0.3">
      <c r="A46" s="11"/>
      <c r="B46" s="99" t="s">
        <v>93</v>
      </c>
      <c r="C46" s="115"/>
      <c r="D46" s="183"/>
      <c r="E46" s="133"/>
      <c r="F46" s="53"/>
      <c r="G46" s="130">
        <f>D46*$C$9</f>
        <v>0</v>
      </c>
      <c r="H46" s="14">
        <f>G46*IF($F$9="Q1",Munka2!$E$5,IF($F$9="Q2",Munka2!$E$6,IF($F$9="Q3",Munka2!$E$7,IF($F$9="Q4",Munka2!$E$8,""))))</f>
        <v>0</v>
      </c>
      <c r="I46" s="15">
        <f t="shared" si="3"/>
        <v>0</v>
      </c>
      <c r="J46" s="200">
        <f t="shared" si="4"/>
        <v>0</v>
      </c>
    </row>
    <row r="47" spans="1:11" ht="14" x14ac:dyDescent="0.3">
      <c r="A47" s="11"/>
      <c r="B47" s="100" t="s">
        <v>37</v>
      </c>
      <c r="C47" s="182"/>
      <c r="D47" s="114"/>
      <c r="E47" s="133"/>
      <c r="F47" s="53"/>
      <c r="G47" s="130">
        <f>C47*$C$9</f>
        <v>0</v>
      </c>
      <c r="H47" s="14">
        <f>G47*IF($F$9="Q1",Munka2!$E$5,IF($F$9="Q2",Munka2!$E$6,IF($F$9="Q3",Munka2!$E$7,IF($F$9="Q4",Munka2!$E$8,""))))</f>
        <v>0</v>
      </c>
      <c r="I47" s="15">
        <f t="shared" si="3"/>
        <v>0</v>
      </c>
      <c r="J47" s="200">
        <f t="shared" si="4"/>
        <v>0</v>
      </c>
    </row>
    <row r="48" spans="1:11" ht="14" x14ac:dyDescent="0.3">
      <c r="A48" s="11"/>
      <c r="B48" s="99" t="s">
        <v>94</v>
      </c>
      <c r="C48" s="115"/>
      <c r="D48" s="183"/>
      <c r="E48" s="134"/>
      <c r="F48" s="135"/>
      <c r="G48" s="130">
        <f>(D48*$C$9)</f>
        <v>0</v>
      </c>
      <c r="H48" s="14">
        <f>G48*IF($F$9="Q1",Munka2!$E$5,IF($F$9="Q2",Munka2!$E$6,IF($F$9="Q3",Munka2!$E$7,IF($F$9="Q4",Munka2!$E$8,""))))</f>
        <v>0</v>
      </c>
      <c r="I48" s="15">
        <f t="shared" si="3"/>
        <v>0</v>
      </c>
      <c r="J48" s="200">
        <f t="shared" si="4"/>
        <v>0</v>
      </c>
    </row>
    <row r="49" spans="1:11" ht="14" x14ac:dyDescent="0.3">
      <c r="A49" s="11"/>
      <c r="B49" s="100" t="s">
        <v>38</v>
      </c>
      <c r="C49" s="182"/>
      <c r="D49" s="114"/>
      <c r="E49" s="133"/>
      <c r="F49" s="53"/>
      <c r="G49" s="130">
        <f>C49*$C$9</f>
        <v>0</v>
      </c>
      <c r="H49" s="14">
        <f>G49*IF($F$9="Q1",Munka2!$E$5,IF($F$9="Q2",Munka2!$E$6,IF($F$9="Q3",Munka2!$E$7,IF($F$9="Q4",Munka2!$E$8,""))))</f>
        <v>0</v>
      </c>
      <c r="I49" s="15">
        <f t="shared" si="3"/>
        <v>0</v>
      </c>
      <c r="J49" s="200">
        <f t="shared" si="4"/>
        <v>0</v>
      </c>
    </row>
    <row r="50" spans="1:11" ht="14" x14ac:dyDescent="0.3">
      <c r="A50" s="11"/>
      <c r="B50" s="100" t="s">
        <v>95</v>
      </c>
      <c r="C50" s="115"/>
      <c r="D50" s="183"/>
      <c r="E50" s="10"/>
      <c r="F50" s="136"/>
      <c r="G50" s="130">
        <f>D50*$C$9</f>
        <v>0</v>
      </c>
      <c r="H50" s="14">
        <f>G50*IF($F$9="Q1",Munka2!$E$5,IF($F$9="Q2",Munka2!$E$6,IF($F$9="Q3",Munka2!$E$7,IF($F$9="Q4",Munka2!$E$8,""))))</f>
        <v>0</v>
      </c>
      <c r="I50" s="15">
        <f t="shared" si="3"/>
        <v>0</v>
      </c>
      <c r="J50" s="200">
        <f t="shared" si="4"/>
        <v>0</v>
      </c>
    </row>
    <row r="51" spans="1:11" ht="14" x14ac:dyDescent="0.3">
      <c r="A51" s="11"/>
      <c r="B51" s="100" t="s">
        <v>39</v>
      </c>
      <c r="C51" s="182"/>
      <c r="D51" s="114"/>
      <c r="E51" s="137"/>
      <c r="F51" s="138"/>
      <c r="G51" s="130">
        <f>C51*$C$9</f>
        <v>0</v>
      </c>
      <c r="H51" s="14">
        <f>G51*IF($F$9="Q1",Munka2!$E$5,IF($F$9="Q2",Munka2!$E$6,IF($F$9="Q3",Munka2!$E$7,IF($F$9="Q4",Munka2!$E$8,""))))</f>
        <v>0</v>
      </c>
      <c r="I51" s="15">
        <f t="shared" si="3"/>
        <v>0</v>
      </c>
      <c r="J51" s="200">
        <f t="shared" si="4"/>
        <v>0</v>
      </c>
    </row>
    <row r="52" spans="1:11" ht="14" x14ac:dyDescent="0.3">
      <c r="A52" s="11"/>
      <c r="B52" s="100" t="s">
        <v>96</v>
      </c>
      <c r="C52" s="117"/>
      <c r="D52" s="185"/>
      <c r="E52" s="137"/>
      <c r="F52" s="138"/>
      <c r="G52" s="210">
        <f>(D52*$C$9)</f>
        <v>0</v>
      </c>
      <c r="H52" s="14">
        <f>G52*IF($F$9="Q1",Munka2!$E$5,IF($F$9="Q2",Munka2!$E$6,IF($F$9="Q3",Munka2!$E$7,IF($F$9="Q4",Munka2!$E$8,""))))</f>
        <v>0</v>
      </c>
      <c r="I52" s="15">
        <f t="shared" si="3"/>
        <v>0</v>
      </c>
      <c r="J52" s="200">
        <f t="shared" si="4"/>
        <v>0</v>
      </c>
    </row>
    <row r="53" spans="1:11" ht="14" x14ac:dyDescent="0.3">
      <c r="A53" s="11"/>
      <c r="B53" s="100" t="s">
        <v>40</v>
      </c>
      <c r="C53" s="182"/>
      <c r="D53" s="114"/>
      <c r="E53" s="137"/>
      <c r="F53" s="138"/>
      <c r="G53" s="130">
        <f>C53*$C$9</f>
        <v>0</v>
      </c>
      <c r="H53" s="14">
        <f>G53*IF($F$9="Q1",Munka2!$E$5,IF($F$9="Q2",Munka2!$E$6,IF($F$9="Q3",Munka2!$E$7,IF($F$9="Q4",Munka2!$E$8,""))))</f>
        <v>0</v>
      </c>
      <c r="I53" s="15">
        <f t="shared" si="3"/>
        <v>0</v>
      </c>
      <c r="J53" s="200">
        <f t="shared" si="4"/>
        <v>0</v>
      </c>
    </row>
    <row r="54" spans="1:11" ht="14" x14ac:dyDescent="0.3">
      <c r="A54" s="11"/>
      <c r="B54" s="100" t="s">
        <v>97</v>
      </c>
      <c r="C54" s="117"/>
      <c r="D54" s="185"/>
      <c r="E54" s="137"/>
      <c r="F54" s="138"/>
      <c r="G54" s="130">
        <f>D54*$C$9</f>
        <v>0</v>
      </c>
      <c r="H54" s="14">
        <f>G54*IF($F$9="Q1",Munka2!$E$5,IF($F$9="Q2",Munka2!$E$6,IF($F$9="Q3",Munka2!$E$7,IF($F$9="Q4",Munka2!$E$8,""))))</f>
        <v>0</v>
      </c>
      <c r="I54" s="15">
        <f t="shared" si="3"/>
        <v>0</v>
      </c>
      <c r="J54" s="200">
        <f t="shared" si="4"/>
        <v>0</v>
      </c>
    </row>
    <row r="55" spans="1:11" ht="14" x14ac:dyDescent="0.3">
      <c r="A55" s="11"/>
      <c r="B55" s="101" t="s">
        <v>41</v>
      </c>
      <c r="C55" s="184"/>
      <c r="D55" s="116"/>
      <c r="E55" s="137"/>
      <c r="F55" s="138"/>
      <c r="G55" s="130">
        <f>C55*$C$9</f>
        <v>0</v>
      </c>
      <c r="H55" s="14">
        <f>G55*IF($F$9="Q1",Munka2!$E$5,IF($F$9="Q2",Munka2!$E$6,IF($F$9="Q3",Munka2!$E$7,IF($F$9="Q4",Munka2!$E$8,""))))</f>
        <v>0</v>
      </c>
      <c r="I55" s="15">
        <f t="shared" si="3"/>
        <v>0</v>
      </c>
      <c r="J55" s="200">
        <f t="shared" si="4"/>
        <v>0</v>
      </c>
    </row>
    <row r="56" spans="1:11" ht="14.5" thickBot="1" x14ac:dyDescent="0.35">
      <c r="A56" s="11"/>
      <c r="B56" s="102" t="s">
        <v>98</v>
      </c>
      <c r="C56" s="120"/>
      <c r="D56" s="211"/>
      <c r="E56" s="137"/>
      <c r="F56" s="138"/>
      <c r="G56" s="49">
        <f>D56*$C$9</f>
        <v>0</v>
      </c>
      <c r="H56" s="85">
        <f>G56*IF($F$9="Q1",Munka2!$E$5,IF($F$9="Q2",Munka2!$E$6,IF($F$9="Q3",Munka2!$E$7,IF($F$9="Q4",Munka2!$E$8,""))))</f>
        <v>0</v>
      </c>
      <c r="I56" s="15">
        <f t="shared" si="3"/>
        <v>0</v>
      </c>
      <c r="J56" s="200">
        <f t="shared" si="4"/>
        <v>0</v>
      </c>
    </row>
    <row r="57" spans="1:11" ht="14.5" thickBot="1" x14ac:dyDescent="0.35">
      <c r="A57" s="11"/>
      <c r="B57" s="124" t="s">
        <v>42</v>
      </c>
      <c r="C57" s="97">
        <f>SUM(C45:C56)</f>
        <v>0</v>
      </c>
      <c r="D57" s="127">
        <f>SUM(D45:D56)</f>
        <v>0</v>
      </c>
      <c r="E57" s="140"/>
      <c r="F57" s="141"/>
      <c r="G57" s="39">
        <f>SUM(G45:G56)</f>
        <v>0</v>
      </c>
      <c r="H57" s="93">
        <f>SUM(H45:H56)</f>
        <v>0</v>
      </c>
      <c r="I57" s="93">
        <f>SUM(I45:I56)</f>
        <v>0</v>
      </c>
      <c r="J57" s="93">
        <f>SUM(J45:J56)</f>
        <v>0</v>
      </c>
    </row>
    <row r="58" spans="1:11" ht="14" x14ac:dyDescent="0.3">
      <c r="A58" s="11"/>
      <c r="B58" s="99" t="s">
        <v>43</v>
      </c>
      <c r="C58" s="191"/>
      <c r="D58" s="121"/>
      <c r="E58" s="139"/>
      <c r="F58" s="54"/>
      <c r="G58" s="33">
        <f>C58*$C$10</f>
        <v>0</v>
      </c>
      <c r="H58" s="14">
        <f>G58*Munka2!$B$5</f>
        <v>0</v>
      </c>
      <c r="I58" s="15">
        <f t="shared" si="3"/>
        <v>0</v>
      </c>
      <c r="J58" s="200">
        <f t="shared" si="4"/>
        <v>0</v>
      </c>
    </row>
    <row r="59" spans="1:11" ht="14" x14ac:dyDescent="0.3">
      <c r="A59" s="11"/>
      <c r="B59" s="100" t="s">
        <v>44</v>
      </c>
      <c r="C59" s="122"/>
      <c r="D59" s="192"/>
      <c r="E59" s="137"/>
      <c r="F59" s="138"/>
      <c r="G59" s="33">
        <f>D59*$C$10</f>
        <v>0</v>
      </c>
      <c r="H59" s="14">
        <f>G59*Munka2!$B$5</f>
        <v>0</v>
      </c>
      <c r="I59" s="15">
        <f t="shared" si="3"/>
        <v>0</v>
      </c>
      <c r="J59" s="200">
        <f t="shared" si="4"/>
        <v>0</v>
      </c>
    </row>
    <row r="60" spans="1:11" ht="14" x14ac:dyDescent="0.3">
      <c r="A60" s="11"/>
      <c r="B60" s="101" t="s">
        <v>45</v>
      </c>
      <c r="C60" s="192"/>
      <c r="D60" s="27"/>
      <c r="E60" s="137"/>
      <c r="F60" s="138"/>
      <c r="G60" s="49">
        <f>C60*$C$11</f>
        <v>0</v>
      </c>
      <c r="H60" s="14">
        <f>G60*Munka2!$B$5</f>
        <v>0</v>
      </c>
      <c r="I60" s="15">
        <f t="shared" si="3"/>
        <v>0</v>
      </c>
      <c r="J60" s="200">
        <f t="shared" si="4"/>
        <v>0</v>
      </c>
    </row>
    <row r="61" spans="1:11" ht="14.5" thickBot="1" x14ac:dyDescent="0.35">
      <c r="A61" s="11"/>
      <c r="B61" s="101" t="s">
        <v>46</v>
      </c>
      <c r="C61" s="123"/>
      <c r="D61" s="193"/>
      <c r="E61" s="137"/>
      <c r="F61" s="138"/>
      <c r="G61" s="49">
        <f>D61*$C$11</f>
        <v>0</v>
      </c>
      <c r="H61" s="14">
        <f>G61*Munka2!$B$5</f>
        <v>0</v>
      </c>
      <c r="I61" s="15">
        <f t="shared" si="3"/>
        <v>0</v>
      </c>
      <c r="J61" s="200">
        <f t="shared" si="4"/>
        <v>0</v>
      </c>
    </row>
    <row r="62" spans="1:11" ht="14.5" thickBot="1" x14ac:dyDescent="0.35">
      <c r="A62" s="11"/>
      <c r="B62" s="92" t="s">
        <v>47</v>
      </c>
      <c r="C62" s="125">
        <f>C60+C58+C57</f>
        <v>0</v>
      </c>
      <c r="D62" s="128">
        <f>D61+D59+D57</f>
        <v>0</v>
      </c>
      <c r="E62" s="140"/>
      <c r="F62" s="141"/>
      <c r="G62" s="39">
        <f>SUM(G58:G61)</f>
        <v>0</v>
      </c>
      <c r="H62" s="56">
        <f>SUM(H58:H61)</f>
        <v>0</v>
      </c>
      <c r="I62" s="93">
        <f>SUM(I58:I61)</f>
        <v>0</v>
      </c>
      <c r="J62" s="93">
        <f>SUM(J58:J61)</f>
        <v>0</v>
      </c>
      <c r="K62" s="9"/>
    </row>
    <row r="63" spans="1:11" ht="14.5" thickBot="1" x14ac:dyDescent="0.35">
      <c r="A63" s="11"/>
      <c r="B63" s="98" t="s">
        <v>101</v>
      </c>
      <c r="C63" s="64">
        <f>C57+C62</f>
        <v>0</v>
      </c>
      <c r="D63" s="129">
        <f>D57+D62</f>
        <v>0</v>
      </c>
      <c r="E63" s="142"/>
      <c r="F63" s="143"/>
      <c r="G63" s="39">
        <f>G41+G42+G57+G62</f>
        <v>0</v>
      </c>
      <c r="H63" s="39">
        <f t="shared" ref="H63:I63" si="5">H41+H42+H57+H62</f>
        <v>0</v>
      </c>
      <c r="I63" s="39">
        <f t="shared" si="5"/>
        <v>0</v>
      </c>
      <c r="J63" s="39">
        <f>J41+J42+J57+J62</f>
        <v>0</v>
      </c>
      <c r="K63" s="9"/>
    </row>
    <row r="64" spans="1:11" ht="14" x14ac:dyDescent="0.3">
      <c r="A64" s="11"/>
      <c r="B64" s="11"/>
      <c r="C64" s="11"/>
      <c r="D64" s="11"/>
      <c r="E64" s="11"/>
      <c r="F64" s="11"/>
      <c r="G64" s="11"/>
      <c r="H64" s="11"/>
      <c r="I64" s="11"/>
      <c r="J64" s="11"/>
      <c r="K64" s="9"/>
    </row>
    <row r="65" spans="1:12" ht="14.5" thickBot="1" x14ac:dyDescent="0.35">
      <c r="A65" s="11"/>
      <c r="B65" s="11"/>
      <c r="C65" s="11"/>
      <c r="D65" s="11"/>
      <c r="E65" s="11"/>
      <c r="F65" s="11"/>
      <c r="G65" s="11"/>
      <c r="H65" s="11"/>
      <c r="I65" s="11"/>
      <c r="J65" s="11"/>
      <c r="K65" s="9"/>
    </row>
    <row r="66" spans="1:12" ht="18.5" thickBot="1" x14ac:dyDescent="0.45">
      <c r="A66" s="11"/>
      <c r="B66" s="249" t="s">
        <v>100</v>
      </c>
      <c r="C66" s="250"/>
      <c r="D66" s="250"/>
      <c r="E66" s="250"/>
      <c r="F66" s="250"/>
      <c r="G66" s="250"/>
      <c r="H66" s="250"/>
      <c r="I66" s="250"/>
      <c r="J66" s="251"/>
      <c r="K66" s="9"/>
    </row>
    <row r="67" spans="1:12" ht="14.5" thickBot="1" x14ac:dyDescent="0.35">
      <c r="A67" s="11"/>
      <c r="B67" s="111"/>
      <c r="C67" s="86"/>
      <c r="D67" s="86"/>
      <c r="E67" s="86"/>
      <c r="F67" s="86"/>
      <c r="G67" s="145" t="s">
        <v>105</v>
      </c>
      <c r="H67" s="144" t="s">
        <v>106</v>
      </c>
      <c r="I67" s="144" t="s">
        <v>107</v>
      </c>
      <c r="J67" s="170" t="s">
        <v>121</v>
      </c>
      <c r="K67" s="9"/>
    </row>
    <row r="68" spans="1:12" ht="14" x14ac:dyDescent="0.3">
      <c r="A68" s="11"/>
      <c r="B68" s="111" t="s">
        <v>102</v>
      </c>
      <c r="C68" s="86"/>
      <c r="D68" s="86"/>
      <c r="E68" s="86"/>
      <c r="F68" s="86"/>
      <c r="G68" s="103">
        <f>G41+G42+G57+G62</f>
        <v>0</v>
      </c>
      <c r="H68" s="103">
        <f>H62+H57+H42+H41</f>
        <v>0</v>
      </c>
      <c r="I68" s="201">
        <f>H68/3</f>
        <v>0</v>
      </c>
      <c r="J68" s="126">
        <f>J62+J57+J42+J41</f>
        <v>0</v>
      </c>
      <c r="K68" s="9">
        <v>24128</v>
      </c>
      <c r="L68" s="203">
        <v>24128</v>
      </c>
    </row>
    <row r="69" spans="1:12" ht="14" x14ac:dyDescent="0.3">
      <c r="A69" s="11"/>
      <c r="B69" s="112" t="s">
        <v>103</v>
      </c>
      <c r="C69" s="87"/>
      <c r="D69" s="87"/>
      <c r="E69" s="110">
        <f>I114</f>
        <v>0</v>
      </c>
      <c r="F69" s="88"/>
      <c r="G69" s="88"/>
      <c r="H69" s="104">
        <f>+I114*C16</f>
        <v>0</v>
      </c>
      <c r="I69" s="104">
        <f>H69/3</f>
        <v>0</v>
      </c>
      <c r="J69" s="105">
        <f>I69*2*C19</f>
        <v>0</v>
      </c>
      <c r="K69" s="9"/>
    </row>
    <row r="70" spans="1:12" ht="14.5" thickBot="1" x14ac:dyDescent="0.35">
      <c r="A70" s="11"/>
      <c r="B70" s="113" t="s">
        <v>104</v>
      </c>
      <c r="C70" s="89"/>
      <c r="D70" s="89"/>
      <c r="E70" s="89"/>
      <c r="F70" s="106">
        <f>D114</f>
        <v>0</v>
      </c>
      <c r="G70" s="106">
        <f>E114</f>
        <v>0</v>
      </c>
      <c r="H70" s="107">
        <f>E114/3</f>
        <v>0</v>
      </c>
      <c r="I70" s="108"/>
      <c r="J70" s="109">
        <f>H70*2*C19</f>
        <v>0</v>
      </c>
      <c r="K70" s="8"/>
    </row>
    <row r="71" spans="1:12" ht="28.5" thickBot="1" x14ac:dyDescent="0.35">
      <c r="A71" s="11"/>
      <c r="B71" s="146" t="s">
        <v>119</v>
      </c>
      <c r="C71" s="246">
        <f>IF(M9=TRUE,(J68+J69+J70)*M10,(J68+J69+J70))</f>
        <v>0</v>
      </c>
      <c r="D71" s="247"/>
      <c r="E71" s="247"/>
      <c r="F71" s="247"/>
      <c r="G71" s="247"/>
      <c r="H71" s="247"/>
      <c r="I71" s="247"/>
      <c r="J71" s="248"/>
      <c r="K71" s="8"/>
    </row>
    <row r="72" spans="1:12" x14ac:dyDescent="0.25">
      <c r="A72" s="55"/>
      <c r="B72" s="55"/>
      <c r="C72" s="55"/>
      <c r="D72" s="55"/>
      <c r="E72" s="55"/>
      <c r="F72" s="55"/>
      <c r="G72" s="55"/>
      <c r="H72" s="55"/>
      <c r="I72" s="55"/>
      <c r="J72" s="58"/>
      <c r="K72" s="8"/>
    </row>
    <row r="73" spans="1:12" ht="13" thickBot="1" x14ac:dyDescent="0.3">
      <c r="A73" s="55"/>
      <c r="B73" s="55"/>
      <c r="C73" s="55"/>
      <c r="D73" s="55"/>
      <c r="E73" s="55"/>
      <c r="F73" s="55"/>
      <c r="G73" s="55"/>
      <c r="H73" s="55"/>
      <c r="I73" s="55"/>
      <c r="J73" s="58"/>
      <c r="K73" s="8"/>
    </row>
    <row r="74" spans="1:12" ht="16" thickBot="1" x14ac:dyDescent="0.4">
      <c r="A74" s="55"/>
      <c r="B74" s="301" t="s">
        <v>132</v>
      </c>
      <c r="C74" s="302"/>
      <c r="D74" s="302"/>
      <c r="E74" s="302"/>
      <c r="F74" s="302"/>
      <c r="G74" s="302"/>
      <c r="H74" s="302"/>
      <c r="I74" s="303"/>
      <c r="J74" s="58"/>
      <c r="K74" s="8"/>
    </row>
    <row r="75" spans="1:12" ht="29" thickBot="1" x14ac:dyDescent="0.4">
      <c r="A75" s="55"/>
      <c r="B75" s="177"/>
      <c r="C75" s="304"/>
      <c r="D75" s="305"/>
      <c r="E75" s="305"/>
      <c r="F75" s="306"/>
      <c r="G75" s="178" t="s">
        <v>136</v>
      </c>
      <c r="H75" s="178" t="s">
        <v>134</v>
      </c>
      <c r="I75" s="179" t="s">
        <v>133</v>
      </c>
      <c r="J75" s="58"/>
      <c r="K75" s="8"/>
    </row>
    <row r="76" spans="1:12" x14ac:dyDescent="0.25">
      <c r="A76" s="55"/>
      <c r="B76" s="307" t="s">
        <v>135</v>
      </c>
      <c r="C76" s="308"/>
      <c r="D76" s="309"/>
      <c r="E76" s="309"/>
      <c r="F76" s="309"/>
      <c r="G76" s="314">
        <f>H63</f>
        <v>0</v>
      </c>
      <c r="H76" s="317">
        <f>G76/3*2</f>
        <v>0</v>
      </c>
      <c r="I76" s="320">
        <f>IF(M9=TRUE,H76*M10,H76)</f>
        <v>0</v>
      </c>
      <c r="J76" s="58"/>
      <c r="K76" s="8"/>
    </row>
    <row r="77" spans="1:12" x14ac:dyDescent="0.25">
      <c r="A77" s="55"/>
      <c r="B77" s="241"/>
      <c r="C77" s="310"/>
      <c r="D77" s="311"/>
      <c r="E77" s="311"/>
      <c r="F77" s="311"/>
      <c r="G77" s="315"/>
      <c r="H77" s="318"/>
      <c r="I77" s="321"/>
      <c r="J77" s="58"/>
      <c r="K77" s="8"/>
    </row>
    <row r="78" spans="1:12" ht="13" thickBot="1" x14ac:dyDescent="0.3">
      <c r="A78" s="55"/>
      <c r="B78" s="242"/>
      <c r="C78" s="312"/>
      <c r="D78" s="313"/>
      <c r="E78" s="313"/>
      <c r="F78" s="313"/>
      <c r="G78" s="316"/>
      <c r="H78" s="319"/>
      <c r="I78" s="322"/>
      <c r="J78" s="58"/>
      <c r="K78" s="8"/>
    </row>
    <row r="79" spans="1:12" x14ac:dyDescent="0.25">
      <c r="A79" s="55"/>
      <c r="B79" s="55"/>
      <c r="C79" s="55"/>
      <c r="D79" s="55"/>
      <c r="E79" s="55"/>
      <c r="F79" s="55"/>
      <c r="G79" s="55"/>
      <c r="H79" s="55"/>
      <c r="I79" s="55"/>
      <c r="J79" s="58"/>
      <c r="K79" s="8"/>
    </row>
    <row r="80" spans="1:12" ht="13" thickBot="1" x14ac:dyDescent="0.3">
      <c r="A80" s="55"/>
      <c r="B80" s="55"/>
      <c r="C80" s="55"/>
      <c r="D80" s="55"/>
      <c r="E80" s="55"/>
      <c r="F80" s="55"/>
      <c r="G80" s="55"/>
      <c r="H80" s="55"/>
      <c r="I80" s="55"/>
      <c r="J80" s="58"/>
      <c r="K80" s="8"/>
    </row>
    <row r="81" spans="1:11" x14ac:dyDescent="0.25">
      <c r="A81" s="55"/>
      <c r="B81" s="252" t="s">
        <v>118</v>
      </c>
      <c r="C81" s="163"/>
      <c r="D81" s="163"/>
      <c r="E81" s="163"/>
      <c r="F81" s="163"/>
      <c r="G81" s="163"/>
      <c r="H81" s="164"/>
      <c r="I81" s="55"/>
      <c r="J81" s="58"/>
      <c r="K81" s="8"/>
    </row>
    <row r="82" spans="1:11" x14ac:dyDescent="0.25">
      <c r="A82" s="55"/>
      <c r="B82" s="253"/>
      <c r="C82" s="55"/>
      <c r="D82" s="55"/>
      <c r="E82" s="55"/>
      <c r="F82" s="55"/>
      <c r="G82" s="55"/>
      <c r="H82" s="165"/>
      <c r="I82" s="55"/>
      <c r="J82" s="58"/>
      <c r="K82" s="8"/>
    </row>
    <row r="83" spans="1:11" x14ac:dyDescent="0.25">
      <c r="A83" s="55"/>
      <c r="B83" s="253"/>
      <c r="C83" s="55"/>
      <c r="D83" s="55"/>
      <c r="E83" s="55"/>
      <c r="F83" s="55"/>
      <c r="G83" s="55"/>
      <c r="H83" s="165"/>
      <c r="I83" s="55"/>
      <c r="J83" s="58"/>
      <c r="K83" s="8"/>
    </row>
    <row r="84" spans="1:11" x14ac:dyDescent="0.25">
      <c r="A84" s="55"/>
      <c r="B84" s="253"/>
      <c r="C84" s="55"/>
      <c r="D84" s="55"/>
      <c r="E84" s="55"/>
      <c r="F84" s="55"/>
      <c r="G84" s="55"/>
      <c r="H84" s="165"/>
      <c r="I84" s="55"/>
      <c r="J84" s="58"/>
      <c r="K84" s="8"/>
    </row>
    <row r="85" spans="1:11" x14ac:dyDescent="0.25">
      <c r="A85" s="55"/>
      <c r="B85" s="253"/>
      <c r="C85" s="55"/>
      <c r="D85" s="55"/>
      <c r="E85" s="55"/>
      <c r="F85" s="55"/>
      <c r="G85" s="55"/>
      <c r="H85" s="165"/>
      <c r="I85" s="55"/>
      <c r="J85" s="58"/>
      <c r="K85" s="8"/>
    </row>
    <row r="86" spans="1:11" x14ac:dyDescent="0.25">
      <c r="A86" s="55"/>
      <c r="B86" s="253"/>
      <c r="C86" s="55"/>
      <c r="D86" s="55"/>
      <c r="E86" s="55"/>
      <c r="F86" s="55"/>
      <c r="G86" s="55"/>
      <c r="H86" s="165"/>
      <c r="I86" s="55"/>
      <c r="J86" s="58"/>
      <c r="K86" s="8"/>
    </row>
    <row r="87" spans="1:11" x14ac:dyDescent="0.25">
      <c r="A87" s="55"/>
      <c r="B87" s="253"/>
      <c r="C87" s="55"/>
      <c r="D87" s="55"/>
      <c r="E87" s="55"/>
      <c r="F87" s="55"/>
      <c r="G87" s="55"/>
      <c r="H87" s="165"/>
      <c r="I87" s="55"/>
      <c r="J87" s="58"/>
      <c r="K87" s="8"/>
    </row>
    <row r="88" spans="1:11" x14ac:dyDescent="0.25">
      <c r="A88" s="55"/>
      <c r="B88" s="253"/>
      <c r="C88" s="55"/>
      <c r="D88" s="55"/>
      <c r="E88" s="55"/>
      <c r="F88" s="55"/>
      <c r="G88" s="55"/>
      <c r="H88" s="165"/>
      <c r="I88" s="55"/>
      <c r="J88" s="58"/>
      <c r="K88" s="8"/>
    </row>
    <row r="89" spans="1:11" x14ac:dyDescent="0.25">
      <c r="A89" s="55"/>
      <c r="B89" s="253"/>
      <c r="C89" s="55"/>
      <c r="D89" s="55"/>
      <c r="E89" s="55"/>
      <c r="F89" s="55"/>
      <c r="G89" s="55"/>
      <c r="H89" s="165"/>
      <c r="I89" s="55"/>
      <c r="J89" s="58"/>
      <c r="K89" s="8"/>
    </row>
    <row r="90" spans="1:11" x14ac:dyDescent="0.25">
      <c r="A90" s="55"/>
      <c r="B90" s="253"/>
      <c r="C90" s="55"/>
      <c r="D90" s="55"/>
      <c r="E90" s="55"/>
      <c r="F90" s="55"/>
      <c r="G90" s="55"/>
      <c r="H90" s="165"/>
      <c r="I90" s="55"/>
      <c r="J90" s="58"/>
      <c r="K90" s="8"/>
    </row>
    <row r="91" spans="1:11" x14ac:dyDescent="0.25">
      <c r="A91" s="55"/>
      <c r="B91" s="253"/>
      <c r="C91" s="55"/>
      <c r="D91" s="55"/>
      <c r="E91" s="55"/>
      <c r="F91" s="55"/>
      <c r="G91" s="55"/>
      <c r="H91" s="165"/>
      <c r="I91" s="55"/>
      <c r="J91" s="58"/>
      <c r="K91" s="8"/>
    </row>
    <row r="92" spans="1:11" x14ac:dyDescent="0.25">
      <c r="A92" s="55"/>
      <c r="B92" s="253"/>
      <c r="C92" s="55"/>
      <c r="D92" s="55"/>
      <c r="E92" s="55"/>
      <c r="F92" s="55"/>
      <c r="G92" s="55"/>
      <c r="H92" s="165"/>
      <c r="I92" s="55"/>
      <c r="J92" s="58"/>
      <c r="K92" s="8"/>
    </row>
    <row r="93" spans="1:11" x14ac:dyDescent="0.25">
      <c r="A93" s="55"/>
      <c r="B93" s="253"/>
      <c r="C93" s="55"/>
      <c r="D93" s="55"/>
      <c r="E93" s="55"/>
      <c r="F93" s="55"/>
      <c r="G93" s="55"/>
      <c r="H93" s="165"/>
      <c r="I93" s="55"/>
      <c r="J93" s="58"/>
      <c r="K93" s="8"/>
    </row>
    <row r="94" spans="1:11" x14ac:dyDescent="0.25">
      <c r="A94" s="55"/>
      <c r="B94" s="253"/>
      <c r="C94" s="55"/>
      <c r="D94" s="55"/>
      <c r="E94" s="55"/>
      <c r="F94" s="55"/>
      <c r="G94" s="55"/>
      <c r="H94" s="165"/>
      <c r="I94" s="55"/>
      <c r="J94" s="58"/>
      <c r="K94" s="8"/>
    </row>
    <row r="95" spans="1:11" ht="13" thickBot="1" x14ac:dyDescent="0.3">
      <c r="A95" s="55"/>
      <c r="B95" s="254"/>
      <c r="C95" s="166"/>
      <c r="D95" s="166"/>
      <c r="E95" s="166"/>
      <c r="F95" s="166"/>
      <c r="G95" s="166"/>
      <c r="H95" s="167"/>
      <c r="I95" s="55"/>
      <c r="J95" s="58"/>
      <c r="K95" s="8"/>
    </row>
    <row r="96" spans="1:11" x14ac:dyDescent="0.25">
      <c r="A96" s="55"/>
      <c r="B96" s="55"/>
      <c r="C96" s="55"/>
      <c r="D96" s="55"/>
      <c r="E96" s="55"/>
      <c r="F96" s="55"/>
      <c r="G96" s="55"/>
      <c r="H96" s="55"/>
      <c r="I96" s="55"/>
      <c r="J96" s="58"/>
      <c r="K96" s="8"/>
    </row>
    <row r="97" spans="1:11" x14ac:dyDescent="0.25">
      <c r="A97" s="55"/>
      <c r="B97" s="55"/>
      <c r="C97" s="55"/>
      <c r="D97" s="55"/>
      <c r="E97" s="55"/>
      <c r="F97" s="55"/>
      <c r="G97" s="55"/>
      <c r="H97" s="55"/>
      <c r="I97" s="55"/>
      <c r="J97" s="58"/>
      <c r="K97" s="8"/>
    </row>
    <row r="98" spans="1:11" ht="13" thickBot="1" x14ac:dyDescent="0.3">
      <c r="A98" s="55"/>
      <c r="B98" s="55"/>
      <c r="C98" s="55"/>
      <c r="D98" s="55"/>
      <c r="E98" s="55"/>
      <c r="F98" s="55"/>
      <c r="G98" s="55"/>
      <c r="H98" s="55"/>
      <c r="I98" s="55"/>
      <c r="J98" s="58"/>
      <c r="K98" s="8"/>
    </row>
    <row r="99" spans="1:11" ht="18.5" thickBot="1" x14ac:dyDescent="0.45">
      <c r="A99" s="55"/>
      <c r="B99" s="236" t="s">
        <v>117</v>
      </c>
      <c r="C99" s="237"/>
      <c r="D99" s="237"/>
      <c r="E99" s="237"/>
      <c r="F99" s="237"/>
      <c r="G99" s="237"/>
      <c r="H99" s="238"/>
      <c r="I99" s="239"/>
      <c r="J99" s="58"/>
      <c r="K99" s="8"/>
    </row>
    <row r="100" spans="1:11" ht="45.75" customHeight="1" x14ac:dyDescent="0.3">
      <c r="A100" s="55"/>
      <c r="B100" s="150" t="s">
        <v>64</v>
      </c>
      <c r="C100" s="26"/>
      <c r="D100" s="156" t="s">
        <v>81</v>
      </c>
      <c r="E100" s="157" t="s">
        <v>79</v>
      </c>
      <c r="F100" s="158"/>
      <c r="G100" s="195" t="s">
        <v>137</v>
      </c>
      <c r="H100" s="232" t="s">
        <v>138</v>
      </c>
      <c r="I100" s="233"/>
      <c r="J100" s="58"/>
      <c r="K100" s="8"/>
    </row>
    <row r="101" spans="1:11" ht="28.5" thickBot="1" x14ac:dyDescent="0.35">
      <c r="A101" s="55"/>
      <c r="B101" s="151" t="s">
        <v>65</v>
      </c>
      <c r="C101" s="161" t="s">
        <v>115</v>
      </c>
      <c r="D101" s="162" t="s">
        <v>116</v>
      </c>
      <c r="E101" s="159" t="s">
        <v>80</v>
      </c>
      <c r="F101" s="160" t="s">
        <v>3</v>
      </c>
      <c r="G101" s="198" t="s">
        <v>2</v>
      </c>
      <c r="H101" s="196" t="s">
        <v>2</v>
      </c>
      <c r="I101" s="197" t="s">
        <v>8</v>
      </c>
      <c r="J101" s="58"/>
      <c r="K101" s="8"/>
    </row>
    <row r="102" spans="1:11" ht="14" x14ac:dyDescent="0.3">
      <c r="A102" s="55"/>
      <c r="B102" s="152" t="s">
        <v>66</v>
      </c>
      <c r="C102" s="12">
        <v>14</v>
      </c>
      <c r="D102" s="13">
        <f t="shared" ref="D102:D113" si="6">F102/1000</f>
        <v>0</v>
      </c>
      <c r="E102" s="21">
        <f t="shared" ref="E102:E113" si="7">D102*C102*$C$17/1000</f>
        <v>0</v>
      </c>
      <c r="F102" s="15">
        <f>G102/11.16</f>
        <v>0</v>
      </c>
      <c r="G102" s="15">
        <f>IF($F$9="Q1",($C$26+$D$27)*745,0)</f>
        <v>0</v>
      </c>
      <c r="H102" s="15">
        <f>IF($F$9="Q1",($C$41+$D$41)*745,0)</f>
        <v>0</v>
      </c>
      <c r="I102" s="15">
        <f>H102/1000</f>
        <v>0</v>
      </c>
      <c r="J102" s="58"/>
      <c r="K102" s="8"/>
    </row>
    <row r="103" spans="1:11" ht="14" x14ac:dyDescent="0.3">
      <c r="A103" s="55"/>
      <c r="B103" s="152" t="s">
        <v>67</v>
      </c>
      <c r="C103" s="12">
        <v>14</v>
      </c>
      <c r="D103" s="13">
        <f t="shared" si="6"/>
        <v>0</v>
      </c>
      <c r="E103" s="21">
        <f t="shared" si="7"/>
        <v>0</v>
      </c>
      <c r="F103" s="15">
        <f t="shared" ref="F103:F113" si="8">G103/11.16</f>
        <v>0</v>
      </c>
      <c r="G103" s="15">
        <f>IF($F$9="Q1",($C$26+$D$27)*24*30,0)</f>
        <v>0</v>
      </c>
      <c r="H103" s="15">
        <f>IF($F$9="Q1",($C$41+$D$41)*24*30,0)</f>
        <v>0</v>
      </c>
      <c r="I103" s="15">
        <f t="shared" ref="I103:I113" si="9">H103/1000</f>
        <v>0</v>
      </c>
      <c r="J103" s="58"/>
      <c r="K103" s="8"/>
    </row>
    <row r="104" spans="1:11" ht="14" x14ac:dyDescent="0.3">
      <c r="A104" s="55"/>
      <c r="B104" s="152" t="s">
        <v>68</v>
      </c>
      <c r="C104" s="12">
        <v>14</v>
      </c>
      <c r="D104" s="13">
        <f t="shared" si="6"/>
        <v>0</v>
      </c>
      <c r="E104" s="21">
        <f t="shared" si="7"/>
        <v>0</v>
      </c>
      <c r="F104" s="15">
        <f t="shared" si="8"/>
        <v>0</v>
      </c>
      <c r="G104" s="15">
        <f>IF($F$9="Q1",($C$26+$D$27)*24*31,0)</f>
        <v>0</v>
      </c>
      <c r="H104" s="15">
        <f>IF($F$9="Q1",($C$41+$D$41)*24*31,0)</f>
        <v>0</v>
      </c>
      <c r="I104" s="15">
        <f t="shared" si="9"/>
        <v>0</v>
      </c>
      <c r="J104" s="58"/>
      <c r="K104" s="58"/>
    </row>
    <row r="105" spans="1:11" ht="14" x14ac:dyDescent="0.3">
      <c r="A105" s="55"/>
      <c r="B105" s="152" t="s">
        <v>69</v>
      </c>
      <c r="C105" s="12">
        <v>14</v>
      </c>
      <c r="D105" s="13">
        <f t="shared" si="6"/>
        <v>0</v>
      </c>
      <c r="E105" s="21">
        <f t="shared" si="7"/>
        <v>0</v>
      </c>
      <c r="F105" s="15">
        <f t="shared" si="8"/>
        <v>0</v>
      </c>
      <c r="G105" s="15">
        <f>IF($F$9="Q2",($C$26+$D$27)*24*31,0)</f>
        <v>0</v>
      </c>
      <c r="H105" s="15">
        <f>IF($F$9="Q2",($C$41+$D$41)*24*31,0)</f>
        <v>0</v>
      </c>
      <c r="I105" s="15">
        <f t="shared" si="9"/>
        <v>0</v>
      </c>
      <c r="J105" s="58"/>
      <c r="K105" s="58"/>
    </row>
    <row r="106" spans="1:11" ht="14" x14ac:dyDescent="0.3">
      <c r="A106" s="55"/>
      <c r="B106" s="152" t="s">
        <v>70</v>
      </c>
      <c r="C106" s="12">
        <v>14</v>
      </c>
      <c r="D106" s="13">
        <f t="shared" si="6"/>
        <v>0</v>
      </c>
      <c r="E106" s="21">
        <f t="shared" si="7"/>
        <v>0</v>
      </c>
      <c r="F106" s="15">
        <f t="shared" si="8"/>
        <v>0</v>
      </c>
      <c r="G106" s="15">
        <f>IF($F$9="Q2",($C$26+$D$27)*24*29,0)</f>
        <v>0</v>
      </c>
      <c r="H106" s="15">
        <f>IF($F$9="Q2",($C$41+$D$41)*24*29,0)</f>
        <v>0</v>
      </c>
      <c r="I106" s="15">
        <f t="shared" si="9"/>
        <v>0</v>
      </c>
      <c r="J106" s="58"/>
      <c r="K106" s="58"/>
    </row>
    <row r="107" spans="1:11" ht="14" x14ac:dyDescent="0.3">
      <c r="A107" s="55"/>
      <c r="B107" s="152" t="s">
        <v>71</v>
      </c>
      <c r="C107" s="12">
        <v>14</v>
      </c>
      <c r="D107" s="13">
        <f t="shared" si="6"/>
        <v>0</v>
      </c>
      <c r="E107" s="21">
        <f t="shared" si="7"/>
        <v>0</v>
      </c>
      <c r="F107" s="15">
        <f t="shared" si="8"/>
        <v>0</v>
      </c>
      <c r="G107" s="15">
        <f>IF($F$9="Q2",($C$26+$D$27)*743,0)</f>
        <v>0</v>
      </c>
      <c r="H107" s="15">
        <f>IF($F$9="Q2",($C$41+$D$41)*743,0)</f>
        <v>0</v>
      </c>
      <c r="I107" s="15">
        <f t="shared" si="9"/>
        <v>0</v>
      </c>
      <c r="J107" s="58"/>
      <c r="K107" s="58"/>
    </row>
    <row r="108" spans="1:11" ht="14" x14ac:dyDescent="0.3">
      <c r="A108" s="55"/>
      <c r="B108" s="152" t="s">
        <v>72</v>
      </c>
      <c r="C108" s="12">
        <v>16.899999999999999</v>
      </c>
      <c r="D108" s="13">
        <f t="shared" si="6"/>
        <v>0</v>
      </c>
      <c r="E108" s="21">
        <f t="shared" si="7"/>
        <v>0</v>
      </c>
      <c r="F108" s="15">
        <f t="shared" si="8"/>
        <v>0</v>
      </c>
      <c r="G108" s="15">
        <f>IF($F$9="Q3",($C$26+$D$27)*24*30,0)</f>
        <v>0</v>
      </c>
      <c r="H108" s="15">
        <f>IF($F$9="Q3",($C$41+$D$41)*24*30,0)</f>
        <v>0</v>
      </c>
      <c r="I108" s="15">
        <f t="shared" si="9"/>
        <v>0</v>
      </c>
      <c r="J108" s="58"/>
      <c r="K108" s="58"/>
    </row>
    <row r="109" spans="1:11" ht="14" x14ac:dyDescent="0.3">
      <c r="A109" s="55"/>
      <c r="B109" s="152" t="s">
        <v>73</v>
      </c>
      <c r="C109" s="12">
        <v>16.899999999999999</v>
      </c>
      <c r="D109" s="13">
        <f t="shared" si="6"/>
        <v>0</v>
      </c>
      <c r="E109" s="21">
        <f t="shared" si="7"/>
        <v>0</v>
      </c>
      <c r="F109" s="15">
        <f t="shared" si="8"/>
        <v>0</v>
      </c>
      <c r="G109" s="15">
        <f>IF($F$9="Q3",($C$26+$D$27)*24*31,0)</f>
        <v>0</v>
      </c>
      <c r="H109" s="15">
        <f>IF($F$9="Q3",($C$41+$D$41)*24*31,0)</f>
        <v>0</v>
      </c>
      <c r="I109" s="15">
        <f t="shared" si="9"/>
        <v>0</v>
      </c>
      <c r="J109" s="55"/>
      <c r="K109" s="58"/>
    </row>
    <row r="110" spans="1:11" ht="14" x14ac:dyDescent="0.3">
      <c r="A110" s="55"/>
      <c r="B110" s="153" t="s">
        <v>74</v>
      </c>
      <c r="C110" s="12">
        <v>16.899999999999999</v>
      </c>
      <c r="D110" s="13">
        <f t="shared" si="6"/>
        <v>0</v>
      </c>
      <c r="E110" s="22">
        <f t="shared" si="7"/>
        <v>0</v>
      </c>
      <c r="F110" s="15">
        <f t="shared" si="8"/>
        <v>0</v>
      </c>
      <c r="G110" s="15">
        <f>IF($F$9="Q3",($C$26+$D$27)*24*30,0)</f>
        <v>0</v>
      </c>
      <c r="H110" s="15">
        <f>IF($F$9="Q3",($C$41+$D$41)*24*30,0)</f>
        <v>0</v>
      </c>
      <c r="I110" s="15">
        <f t="shared" si="9"/>
        <v>0</v>
      </c>
      <c r="J110" s="55"/>
      <c r="K110" s="58"/>
    </row>
    <row r="111" spans="1:11" ht="14" x14ac:dyDescent="0.3">
      <c r="A111" s="55"/>
      <c r="B111" s="154" t="s">
        <v>75</v>
      </c>
      <c r="C111" s="16">
        <v>16.899999999999999</v>
      </c>
      <c r="D111" s="13">
        <f t="shared" si="6"/>
        <v>0</v>
      </c>
      <c r="E111" s="20">
        <f t="shared" si="7"/>
        <v>0</v>
      </c>
      <c r="F111" s="15">
        <f t="shared" si="8"/>
        <v>0</v>
      </c>
      <c r="G111" s="15">
        <f>IF($F$9="Q4",($C$26+$D$27)*24*31,0)</f>
        <v>0</v>
      </c>
      <c r="H111" s="15">
        <f>IF($F$9="Q4",($C$41+$D$41)*24*31,0)</f>
        <v>0</v>
      </c>
      <c r="I111" s="15">
        <f t="shared" si="9"/>
        <v>0</v>
      </c>
      <c r="J111" s="55"/>
      <c r="K111" s="58"/>
    </row>
    <row r="112" spans="1:11" ht="14" x14ac:dyDescent="0.3">
      <c r="A112" s="55"/>
      <c r="B112" s="152" t="s">
        <v>76</v>
      </c>
      <c r="C112" s="16">
        <v>16.899999999999999</v>
      </c>
      <c r="D112" s="13">
        <f t="shared" si="6"/>
        <v>0</v>
      </c>
      <c r="E112" s="21">
        <f t="shared" si="7"/>
        <v>0</v>
      </c>
      <c r="F112" s="15">
        <f t="shared" si="8"/>
        <v>0</v>
      </c>
      <c r="G112" s="15">
        <f>IF($F$9="Q4",($C$26+$D$27)*24*31,0)</f>
        <v>0</v>
      </c>
      <c r="H112" s="15">
        <f>IF($F$9="Q4",($C$41+$D$41)*24*31,0)</f>
        <v>0</v>
      </c>
      <c r="I112" s="15">
        <f t="shared" si="9"/>
        <v>0</v>
      </c>
      <c r="J112" s="55"/>
      <c r="K112" s="58"/>
    </row>
    <row r="113" spans="1:13" ht="14.5" thickBot="1" x14ac:dyDescent="0.35">
      <c r="A113" s="55"/>
      <c r="B113" s="152" t="s">
        <v>77</v>
      </c>
      <c r="C113" s="16">
        <v>16.899999999999999</v>
      </c>
      <c r="D113" s="13">
        <f t="shared" si="6"/>
        <v>0</v>
      </c>
      <c r="E113" s="21">
        <f t="shared" si="7"/>
        <v>0</v>
      </c>
      <c r="F113" s="15">
        <f t="shared" si="8"/>
        <v>0</v>
      </c>
      <c r="G113" s="15">
        <f>IF($F$9="Q4",($C$26+$D$27)*24*30,0)</f>
        <v>0</v>
      </c>
      <c r="H113" s="15">
        <f>IF($F$9="Q4",($C$41+$D$41)*24*30,0)</f>
        <v>0</v>
      </c>
      <c r="I113" s="15">
        <f t="shared" si="9"/>
        <v>0</v>
      </c>
      <c r="J113" s="55"/>
      <c r="K113" s="58"/>
    </row>
    <row r="114" spans="1:13" ht="14.5" thickBot="1" x14ac:dyDescent="0.35">
      <c r="A114" s="55"/>
      <c r="B114" s="155" t="s">
        <v>78</v>
      </c>
      <c r="C114" s="17"/>
      <c r="D114" s="18">
        <f t="shared" ref="D114:I114" si="10">SUM(D102:D113)</f>
        <v>0</v>
      </c>
      <c r="E114" s="23">
        <f t="shared" si="10"/>
        <v>0</v>
      </c>
      <c r="F114" s="19">
        <f t="shared" si="10"/>
        <v>0</v>
      </c>
      <c r="G114" s="19">
        <f t="shared" si="10"/>
        <v>0</v>
      </c>
      <c r="H114" s="19">
        <f t="shared" si="10"/>
        <v>0</v>
      </c>
      <c r="I114" s="19">
        <f t="shared" si="10"/>
        <v>0</v>
      </c>
      <c r="J114" s="55"/>
      <c r="K114" s="58"/>
    </row>
    <row r="115" spans="1:13" x14ac:dyDescent="0.25">
      <c r="A115" s="55"/>
      <c r="B115" s="8"/>
      <c r="C115" s="55"/>
      <c r="D115" s="55"/>
      <c r="E115" s="55"/>
      <c r="F115" s="55"/>
      <c r="G115" s="55"/>
      <c r="H115" s="55"/>
      <c r="I115" s="55"/>
      <c r="J115" s="58"/>
      <c r="K115" s="8"/>
    </row>
    <row r="116" spans="1:13" ht="13" thickBot="1" x14ac:dyDescent="0.3">
      <c r="A116" s="55"/>
      <c r="B116" s="8"/>
      <c r="C116" s="55"/>
      <c r="D116" s="55"/>
      <c r="E116" s="55"/>
      <c r="F116" s="55"/>
      <c r="G116" s="55"/>
      <c r="H116" s="55"/>
      <c r="I116" s="55"/>
      <c r="J116" s="58"/>
      <c r="K116" s="8"/>
    </row>
    <row r="117" spans="1:13" ht="18.5" thickBot="1" x14ac:dyDescent="0.45">
      <c r="A117" s="55"/>
      <c r="B117" s="212" t="s">
        <v>129</v>
      </c>
      <c r="C117" s="213"/>
      <c r="D117" s="213"/>
      <c r="E117" s="213"/>
      <c r="F117" s="213"/>
      <c r="G117" s="213"/>
      <c r="H117" s="213"/>
      <c r="I117" s="214"/>
      <c r="J117" s="58"/>
      <c r="K117" s="8"/>
    </row>
    <row r="118" spans="1:13" x14ac:dyDescent="0.25">
      <c r="B118" s="215" t="s">
        <v>130</v>
      </c>
      <c r="C118" s="216"/>
      <c r="D118" s="216"/>
      <c r="E118" s="217"/>
      <c r="F118" s="215" t="s">
        <v>131</v>
      </c>
      <c r="G118" s="224"/>
      <c r="H118" s="224"/>
      <c r="I118" s="225"/>
    </row>
    <row r="119" spans="1:13" x14ac:dyDescent="0.25">
      <c r="B119" s="218"/>
      <c r="C119" s="219"/>
      <c r="D119" s="219"/>
      <c r="E119" s="220"/>
      <c r="F119" s="226"/>
      <c r="G119" s="227"/>
      <c r="H119" s="227"/>
      <c r="I119" s="228"/>
    </row>
    <row r="120" spans="1:13" x14ac:dyDescent="0.25">
      <c r="B120" s="218"/>
      <c r="C120" s="219"/>
      <c r="D120" s="219"/>
      <c r="E120" s="220"/>
      <c r="F120" s="226"/>
      <c r="G120" s="227"/>
      <c r="H120" s="227"/>
      <c r="I120" s="228"/>
    </row>
    <row r="121" spans="1:13" x14ac:dyDescent="0.25">
      <c r="B121" s="218"/>
      <c r="C121" s="219"/>
      <c r="D121" s="219"/>
      <c r="E121" s="220"/>
      <c r="F121" s="226"/>
      <c r="G121" s="227"/>
      <c r="H121" s="227"/>
      <c r="I121" s="228"/>
    </row>
    <row r="122" spans="1:13" ht="13" x14ac:dyDescent="0.3">
      <c r="A122" s="5"/>
      <c r="B122" s="218"/>
      <c r="C122" s="219"/>
      <c r="D122" s="219"/>
      <c r="E122" s="220"/>
      <c r="F122" s="226"/>
      <c r="G122" s="227"/>
      <c r="H122" s="227"/>
      <c r="I122" s="228"/>
      <c r="J122" s="5"/>
      <c r="K122" s="5"/>
      <c r="L122" s="204"/>
      <c r="M122" s="204"/>
    </row>
    <row r="123" spans="1:13" ht="13.5" thickBot="1" x14ac:dyDescent="0.35">
      <c r="A123" s="7"/>
      <c r="B123" s="221"/>
      <c r="C123" s="222"/>
      <c r="D123" s="222"/>
      <c r="E123" s="223"/>
      <c r="F123" s="229"/>
      <c r="G123" s="230"/>
      <c r="H123" s="230"/>
      <c r="I123" s="231"/>
      <c r="J123" s="7"/>
      <c r="K123" s="5"/>
      <c r="L123" s="204"/>
      <c r="M123" s="204"/>
    </row>
    <row r="126" spans="1:13" ht="13" x14ac:dyDescent="0.3">
      <c r="A126" s="1"/>
      <c r="B126" s="1"/>
      <c r="C126" s="1"/>
      <c r="D126" s="1"/>
      <c r="E126" s="1"/>
      <c r="F126" s="1"/>
      <c r="G126" s="1"/>
      <c r="H126" s="1"/>
      <c r="I126" s="1"/>
      <c r="J126" s="1"/>
      <c r="K126" s="1"/>
      <c r="L126" s="204"/>
      <c r="M126" s="204"/>
    </row>
    <row r="133" spans="1:13" x14ac:dyDescent="0.25">
      <c r="A133" s="55"/>
      <c r="B133" s="55"/>
      <c r="C133" s="55"/>
      <c r="D133" s="55"/>
      <c r="E133" s="55"/>
      <c r="F133" s="55"/>
      <c r="G133" s="55"/>
      <c r="H133" s="55"/>
      <c r="I133" s="55"/>
      <c r="J133" s="58"/>
    </row>
    <row r="134" spans="1:13" x14ac:dyDescent="0.25">
      <c r="A134" s="55"/>
      <c r="B134" s="55"/>
      <c r="C134" s="55"/>
      <c r="D134" s="55"/>
      <c r="E134" s="55"/>
      <c r="F134" s="55"/>
      <c r="G134" s="55"/>
      <c r="H134" s="55"/>
      <c r="I134" s="55"/>
      <c r="J134" s="58"/>
    </row>
    <row r="135" spans="1:13" x14ac:dyDescent="0.25">
      <c r="A135" s="55"/>
      <c r="B135" s="55"/>
      <c r="C135" s="55"/>
      <c r="D135" s="55"/>
      <c r="E135" s="55"/>
      <c r="F135" s="55"/>
      <c r="G135" s="55"/>
      <c r="H135" s="55"/>
      <c r="I135" s="55"/>
      <c r="J135" s="58"/>
      <c r="K135" s="6"/>
    </row>
    <row r="136" spans="1:13" x14ac:dyDescent="0.25">
      <c r="A136" s="55"/>
      <c r="B136" s="55"/>
      <c r="C136" s="55"/>
      <c r="D136" s="55"/>
      <c r="E136" s="55"/>
      <c r="F136" s="55"/>
      <c r="G136" s="55"/>
      <c r="H136" s="55"/>
      <c r="I136" s="55"/>
      <c r="J136" s="58"/>
      <c r="K136" s="6"/>
    </row>
    <row r="137" spans="1:13" x14ac:dyDescent="0.25">
      <c r="A137" s="55"/>
      <c r="B137" s="55"/>
      <c r="C137" s="55"/>
      <c r="D137" s="55"/>
      <c r="E137" s="55"/>
      <c r="F137" s="55"/>
      <c r="G137" s="55"/>
      <c r="H137" s="55"/>
      <c r="I137" s="55"/>
      <c r="J137" s="58"/>
      <c r="K137" s="6"/>
    </row>
    <row r="138" spans="1:13" x14ac:dyDescent="0.25">
      <c r="A138" s="55"/>
      <c r="B138" s="55"/>
      <c r="C138" s="55"/>
      <c r="D138" s="55"/>
      <c r="E138" s="55"/>
      <c r="F138" s="55"/>
      <c r="G138" s="55"/>
      <c r="H138" s="55"/>
      <c r="I138" s="55"/>
      <c r="J138" s="58"/>
      <c r="K138" s="6"/>
    </row>
    <row r="139" spans="1:13" x14ac:dyDescent="0.25">
      <c r="A139" s="55"/>
      <c r="B139" s="55"/>
      <c r="C139" s="55"/>
      <c r="D139" s="55"/>
      <c r="E139" s="55"/>
      <c r="F139" s="55"/>
      <c r="G139" s="55"/>
      <c r="H139" s="55"/>
      <c r="I139" s="55"/>
      <c r="J139" s="58"/>
      <c r="K139" s="6"/>
    </row>
    <row r="140" spans="1:13" x14ac:dyDescent="0.25">
      <c r="A140" s="55"/>
      <c r="B140" s="55"/>
      <c r="C140" s="55"/>
      <c r="D140" s="55"/>
      <c r="E140" s="55"/>
      <c r="F140" s="55"/>
      <c r="G140" s="55"/>
      <c r="H140" s="55"/>
      <c r="I140" s="55"/>
      <c r="J140" s="58"/>
      <c r="K140" s="6"/>
    </row>
    <row r="141" spans="1:13" ht="13" x14ac:dyDescent="0.3">
      <c r="I141" s="55"/>
      <c r="J141" s="58"/>
      <c r="K141" s="6"/>
      <c r="M141" s="204"/>
    </row>
    <row r="142" spans="1:13" ht="13" x14ac:dyDescent="0.3">
      <c r="I142" s="55"/>
      <c r="J142" s="58"/>
      <c r="K142" s="6"/>
      <c r="M142" s="204"/>
    </row>
    <row r="143" spans="1:13" x14ac:dyDescent="0.25">
      <c r="I143" s="55"/>
      <c r="J143" s="58"/>
      <c r="K143" s="6"/>
    </row>
    <row r="144" spans="1:13" x14ac:dyDescent="0.25">
      <c r="I144" s="55"/>
      <c r="J144" s="58"/>
      <c r="K144" s="6"/>
    </row>
    <row r="145" spans="9:13" ht="13" x14ac:dyDescent="0.3">
      <c r="I145" s="55"/>
      <c r="J145" s="58"/>
      <c r="K145" s="6"/>
      <c r="M145" s="204"/>
    </row>
  </sheetData>
  <sheetProtection algorithmName="SHA-512" hashValue="zerOAW1wKJMFXPhdhEiDW1kjUA2u9Ho04sYIdw7KkS2qKn5p0C7S+aGnqAQ6cEvDYzgGiXLNyKw0nzdmxVPR2g==" saltValue="ubfDZ7Qc1sWc9OaD9beFOQ==" spinCount="100000" sheet="1" selectLockedCells="1"/>
  <mergeCells count="43">
    <mergeCell ref="H9:H10"/>
    <mergeCell ref="I9:J10"/>
    <mergeCell ref="B2:J2"/>
    <mergeCell ref="B5:C5"/>
    <mergeCell ref="B8:C8"/>
    <mergeCell ref="E8:F8"/>
    <mergeCell ref="I8:J8"/>
    <mergeCell ref="H11:H12"/>
    <mergeCell ref="I11:J12"/>
    <mergeCell ref="E12:E13"/>
    <mergeCell ref="F12:F13"/>
    <mergeCell ref="H13:H16"/>
    <mergeCell ref="I13:J16"/>
    <mergeCell ref="E14:E15"/>
    <mergeCell ref="F14:F15"/>
    <mergeCell ref="E16:E19"/>
    <mergeCell ref="F16:F19"/>
    <mergeCell ref="I17:J17"/>
    <mergeCell ref="I18:J18"/>
    <mergeCell ref="I19:J19"/>
    <mergeCell ref="J22:J24"/>
    <mergeCell ref="C23:C24"/>
    <mergeCell ref="D23:D24"/>
    <mergeCell ref="B66:J66"/>
    <mergeCell ref="C71:J71"/>
    <mergeCell ref="C22:D22"/>
    <mergeCell ref="E22:F23"/>
    <mergeCell ref="G22:G24"/>
    <mergeCell ref="H22:H24"/>
    <mergeCell ref="I22:I24"/>
    <mergeCell ref="B81:B95"/>
    <mergeCell ref="B117:I117"/>
    <mergeCell ref="B118:E123"/>
    <mergeCell ref="F118:I123"/>
    <mergeCell ref="H100:I100"/>
    <mergeCell ref="B99:I99"/>
    <mergeCell ref="B74:I74"/>
    <mergeCell ref="C75:F75"/>
    <mergeCell ref="B76:B78"/>
    <mergeCell ref="C76:F78"/>
    <mergeCell ref="G76:G78"/>
    <mergeCell ref="H76:H78"/>
    <mergeCell ref="I76:I78"/>
  </mergeCells>
  <conditionalFormatting sqref="F12:F13">
    <cfRule type="cellIs" dxfId="2" priority="1" stopIfTrue="1" operator="lessThan">
      <formula>35000000</formula>
    </cfRule>
  </conditionalFormatting>
  <conditionalFormatting sqref="F16">
    <cfRule type="cellIs" dxfId="1" priority="2" stopIfTrue="1" operator="greaterThan">
      <formula>$F$14</formula>
    </cfRule>
    <cfRule type="cellIs" dxfId="0" priority="3" stopIfTrue="1" operator="lessThan">
      <formula>0</formula>
    </cfRule>
  </conditionalFormatting>
  <dataValidations count="1">
    <dataValidation type="list" showInputMessage="1" showErrorMessage="1" sqref="F9" xr:uid="{C667EA23-B581-4981-9BC6-4340C5C35B95}">
      <formula1>$L$9:$L$12</formula1>
    </dataValidation>
  </dataValidations>
  <hyperlinks>
    <hyperlink ref="I19" r:id="rId1" display="a honlapunkon.  " xr:uid="{692F01B0-3588-4881-82D5-7B664707CB86}"/>
    <hyperlink ref="I19:J19" r:id="rId2" display="on our website.  " xr:uid="{5B524971-0959-4759-9C44-06D87CDB4735}"/>
    <hyperlink ref="H19" r:id="rId3" xr:uid="{859C1E9C-095F-425A-AA03-919E6AE243FA}"/>
  </hyperlinks>
  <pageMargins left="0.7" right="0.7" top="0.75" bottom="0.75" header="0.3" footer="0.3"/>
  <pageSetup paperSize="9" orientation="portrait" r:id="rId4"/>
  <ignoredErrors>
    <ignoredError sqref="G27:G30 I57:J57 I68 G32:G36 G38:G47 G53:G55 G49:G51" formula="1"/>
  </ignoredErrors>
  <drawing r:id="rId5"/>
  <legacyDrawing r:id="rId6"/>
  <mc:AlternateContent xmlns:mc="http://schemas.openxmlformats.org/markup-compatibility/2006">
    <mc:Choice Requires="x14">
      <controls>
        <mc:AlternateContent xmlns:mc="http://schemas.openxmlformats.org/markup-compatibility/2006">
          <mc:Choice Requires="x14">
            <control shapeId="6145" r:id="rId7" name="Check Box 1">
              <controlPr locked="0" defaultSize="0" autoFill="0" autoLine="0" autoPict="0" altText="">
                <anchor moveWithCells="1">
                  <from>
                    <xdr:col>3</xdr:col>
                    <xdr:colOff>69850</xdr:colOff>
                    <xdr:row>3</xdr:row>
                    <xdr:rowOff>38100</xdr:rowOff>
                  </from>
                  <to>
                    <xdr:col>4</xdr:col>
                    <xdr:colOff>1498600</xdr:colOff>
                    <xdr:row>5</xdr:row>
                    <xdr:rowOff>146050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1DF6D-F299-4F89-89CA-ED29734F47D4}">
  <dimension ref="F9"/>
  <sheetViews>
    <sheetView workbookViewId="0">
      <selection activeCell="F34" sqref="F34"/>
    </sheetView>
  </sheetViews>
  <sheetFormatPr defaultRowHeight="12.5" x14ac:dyDescent="0.25"/>
  <sheetData>
    <row r="9" spans="6:6" x14ac:dyDescent="0.25">
      <c r="F9" t="s">
        <v>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Munka3"/>
  <dimension ref="A1:E8"/>
  <sheetViews>
    <sheetView workbookViewId="0">
      <selection activeCell="H8" sqref="H8"/>
    </sheetView>
  </sheetViews>
  <sheetFormatPr defaultRowHeight="12.5" x14ac:dyDescent="0.25"/>
  <sheetData>
    <row r="1" spans="1:5" x14ac:dyDescent="0.25">
      <c r="A1" s="323" t="s">
        <v>9</v>
      </c>
      <c r="B1" s="323"/>
      <c r="D1" s="323" t="s">
        <v>10</v>
      </c>
      <c r="E1" s="323"/>
    </row>
    <row r="2" spans="1:5" ht="67.150000000000006" customHeight="1" x14ac:dyDescent="0.25">
      <c r="A2" s="323"/>
      <c r="B2" s="323"/>
      <c r="D2" s="323"/>
      <c r="E2" s="323"/>
    </row>
    <row r="3" spans="1:5" ht="15.5" x14ac:dyDescent="0.25">
      <c r="A3" s="324" t="s">
        <v>11</v>
      </c>
      <c r="B3" s="324"/>
      <c r="C3" s="59"/>
      <c r="D3" s="324" t="s">
        <v>11</v>
      </c>
      <c r="E3" s="324"/>
    </row>
    <row r="4" spans="1:5" ht="31" x14ac:dyDescent="0.25">
      <c r="A4" s="60" t="s">
        <v>12</v>
      </c>
      <c r="B4" s="61" t="s">
        <v>13</v>
      </c>
      <c r="C4" s="59"/>
      <c r="D4" s="60" t="s">
        <v>12</v>
      </c>
      <c r="E4" s="61" t="s">
        <v>13</v>
      </c>
    </row>
    <row r="5" spans="1:5" ht="62" x14ac:dyDescent="0.25">
      <c r="A5" s="62" t="s">
        <v>14</v>
      </c>
      <c r="B5" s="63" t="s">
        <v>15</v>
      </c>
      <c r="C5" s="59"/>
      <c r="D5" s="62" t="s">
        <v>14</v>
      </c>
      <c r="E5" s="63">
        <v>0.32690000000000002</v>
      </c>
    </row>
    <row r="6" spans="1:5" ht="46.5" x14ac:dyDescent="0.25">
      <c r="A6" s="62" t="s">
        <v>16</v>
      </c>
      <c r="B6" s="63" t="s">
        <v>15</v>
      </c>
      <c r="C6" s="59"/>
      <c r="D6" s="62" t="s">
        <v>16</v>
      </c>
      <c r="E6" s="63">
        <v>0.3342</v>
      </c>
    </row>
    <row r="7" spans="1:5" ht="46.5" x14ac:dyDescent="0.25">
      <c r="A7" s="62" t="s">
        <v>17</v>
      </c>
      <c r="B7" s="63" t="s">
        <v>15</v>
      </c>
      <c r="C7" s="59"/>
      <c r="D7" s="62" t="s">
        <v>17</v>
      </c>
      <c r="E7" s="63">
        <v>0.2049</v>
      </c>
    </row>
    <row r="8" spans="1:5" ht="62" x14ac:dyDescent="0.25">
      <c r="A8" s="62" t="s">
        <v>18</v>
      </c>
      <c r="B8" s="63" t="s">
        <v>15</v>
      </c>
      <c r="C8" s="59"/>
      <c r="D8" s="62" t="s">
        <v>18</v>
      </c>
      <c r="E8" s="63">
        <v>0.22109999999999999</v>
      </c>
    </row>
  </sheetData>
  <mergeCells count="4">
    <mergeCell ref="A1:B2"/>
    <mergeCell ref="D1:E2"/>
    <mergeCell ref="A3:B3"/>
    <mergeCell ref="D3:E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5</vt:i4>
      </vt:variant>
    </vt:vector>
  </HeadingPairs>
  <TitlesOfParts>
    <vt:vector size="5" baseType="lpstr">
      <vt:lpstr>ALACSONY kockázat - LOW risk</vt:lpstr>
      <vt:lpstr>KÖZEPES kockázat - MEDIUM risk</vt:lpstr>
      <vt:lpstr>MAGAS kockázat - HIGH risk</vt:lpstr>
      <vt:lpstr>Munka1</vt:lpstr>
      <vt:lpstr>Munka2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2023-07-20T09:28:51Z</dcterms:created>
  <dcterms:modified xsi:type="dcterms:W3CDTF">2026-07-10T09:41:56Z</dcterms:modified>
</cp:coreProperties>
</file>